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248F013-B8D6-4662-B67E-0D0A9EA79953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Додаток 2" sheetId="3" r:id="rId1"/>
    <sheet name="Додаток 3" sheetId="4" r:id="rId2"/>
    <sheet name="Додаток 6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2" i="4" l="1"/>
  <c r="Q82" i="4" s="1"/>
  <c r="K81" i="4"/>
  <c r="F81" i="4"/>
  <c r="Q81" i="4" s="1"/>
  <c r="K80" i="4"/>
  <c r="F80" i="4"/>
  <c r="Q80" i="4" s="1"/>
  <c r="F79" i="4"/>
  <c r="F77" i="4" s="1"/>
  <c r="K78" i="4"/>
  <c r="F78" i="4"/>
  <c r="P77" i="4"/>
  <c r="O77" i="4"/>
  <c r="N77" i="4"/>
  <c r="M77" i="4"/>
  <c r="L77" i="4"/>
  <c r="K77" i="4"/>
  <c r="J77" i="4"/>
  <c r="J76" i="4" s="1"/>
  <c r="I77" i="4"/>
  <c r="I76" i="4" s="1"/>
  <c r="H77" i="4"/>
  <c r="G77" i="4"/>
  <c r="G76" i="4" s="1"/>
  <c r="K76" i="4"/>
  <c r="H76" i="4"/>
  <c r="K75" i="4"/>
  <c r="F75" i="4"/>
  <c r="Q75" i="4" s="1"/>
  <c r="K74" i="4"/>
  <c r="F74" i="4"/>
  <c r="Q74" i="4" s="1"/>
  <c r="K73" i="4"/>
  <c r="F73" i="4"/>
  <c r="Q73" i="4" s="1"/>
  <c r="K72" i="4"/>
  <c r="F72" i="4"/>
  <c r="Q72" i="4" s="1"/>
  <c r="K71" i="4"/>
  <c r="F71" i="4"/>
  <c r="Q71" i="4" s="1"/>
  <c r="K70" i="4"/>
  <c r="F70" i="4"/>
  <c r="Q70" i="4" s="1"/>
  <c r="K69" i="4"/>
  <c r="F69" i="4"/>
  <c r="Q69" i="4" s="1"/>
  <c r="K68" i="4"/>
  <c r="F68" i="4"/>
  <c r="Q68" i="4" s="1"/>
  <c r="F66" i="4"/>
  <c r="Q66" i="4" s="1"/>
  <c r="F65" i="4"/>
  <c r="Q65" i="4" s="1"/>
  <c r="P64" i="4"/>
  <c r="O64" i="4"/>
  <c r="N64" i="4"/>
  <c r="M64" i="4"/>
  <c r="L64" i="4"/>
  <c r="J64" i="4"/>
  <c r="I64" i="4"/>
  <c r="I63" i="4" s="1"/>
  <c r="H64" i="4"/>
  <c r="H63" i="4" s="1"/>
  <c r="G64" i="4"/>
  <c r="G63" i="4" s="1"/>
  <c r="P63" i="4"/>
  <c r="K62" i="4"/>
  <c r="F62" i="4"/>
  <c r="Q62" i="4" s="1"/>
  <c r="F61" i="4"/>
  <c r="Q61" i="4" s="1"/>
  <c r="K60" i="4"/>
  <c r="F60" i="4"/>
  <c r="Q60" i="4" s="1"/>
  <c r="P59" i="4"/>
  <c r="O59" i="4"/>
  <c r="N59" i="4"/>
  <c r="M59" i="4"/>
  <c r="L59" i="4"/>
  <c r="K59" i="4"/>
  <c r="J59" i="4"/>
  <c r="I59" i="4"/>
  <c r="H59" i="4"/>
  <c r="G59" i="4"/>
  <c r="G46" i="4" s="1"/>
  <c r="F58" i="4"/>
  <c r="Q58" i="4" s="1"/>
  <c r="F57" i="4"/>
  <c r="K56" i="4"/>
  <c r="F56" i="4"/>
  <c r="K55" i="4"/>
  <c r="F55" i="4"/>
  <c r="Q55" i="4" s="1"/>
  <c r="F54" i="4"/>
  <c r="K53" i="4"/>
  <c r="F53" i="4"/>
  <c r="Q53" i="4" s="1"/>
  <c r="K52" i="4"/>
  <c r="F52" i="4"/>
  <c r="Q52" i="4" s="1"/>
  <c r="F51" i="4"/>
  <c r="Q51" i="4" s="1"/>
  <c r="F50" i="4"/>
  <c r="Q50" i="4" s="1"/>
  <c r="F49" i="4"/>
  <c r="Q49" i="4" s="1"/>
  <c r="K48" i="4"/>
  <c r="F48" i="4"/>
  <c r="Q48" i="4" s="1"/>
  <c r="P47" i="4"/>
  <c r="O47" i="4"/>
  <c r="N47" i="4"/>
  <c r="N46" i="4" s="1"/>
  <c r="K46" i="4" s="1"/>
  <c r="M47" i="4"/>
  <c r="M46" i="4" s="1"/>
  <c r="L47" i="4"/>
  <c r="J47" i="4"/>
  <c r="I47" i="4"/>
  <c r="I46" i="4" s="1"/>
  <c r="H47" i="4"/>
  <c r="H46" i="4" s="1"/>
  <c r="G47" i="4"/>
  <c r="P46" i="4"/>
  <c r="O46" i="4"/>
  <c r="L46" i="4"/>
  <c r="L83" i="4" s="1"/>
  <c r="J46" i="4"/>
  <c r="K45" i="4"/>
  <c r="F45" i="4"/>
  <c r="K44" i="4"/>
  <c r="G44" i="4"/>
  <c r="F44" i="4" s="1"/>
  <c r="Q43" i="4"/>
  <c r="F43" i="4"/>
  <c r="K42" i="4"/>
  <c r="F42" i="4"/>
  <c r="Q42" i="4" s="1"/>
  <c r="F41" i="4"/>
  <c r="Q41" i="4" s="1"/>
  <c r="K40" i="4"/>
  <c r="F40" i="4"/>
  <c r="Q40" i="4" s="1"/>
  <c r="K39" i="4"/>
  <c r="F39" i="4"/>
  <c r="Q39" i="4" s="1"/>
  <c r="K38" i="4"/>
  <c r="F38" i="4"/>
  <c r="Q38" i="4" s="1"/>
  <c r="K37" i="4"/>
  <c r="F37" i="4"/>
  <c r="Q37" i="4" s="1"/>
  <c r="K36" i="4"/>
  <c r="F36" i="4"/>
  <c r="Q36" i="4" s="1"/>
  <c r="K35" i="4"/>
  <c r="F35" i="4"/>
  <c r="Q35" i="4" s="1"/>
  <c r="K34" i="4"/>
  <c r="F34" i="4"/>
  <c r="Q34" i="4" s="1"/>
  <c r="P33" i="4"/>
  <c r="P32" i="4" s="1"/>
  <c r="O33" i="4"/>
  <c r="N33" i="4"/>
  <c r="M33" i="4"/>
  <c r="L33" i="4"/>
  <c r="K33" i="4"/>
  <c r="K32" i="4" s="1"/>
  <c r="J33" i="4"/>
  <c r="I33" i="4"/>
  <c r="I32" i="4" s="1"/>
  <c r="H33" i="4"/>
  <c r="M32" i="4"/>
  <c r="J32" i="4"/>
  <c r="H32" i="4"/>
  <c r="K31" i="4"/>
  <c r="Q31" i="4" s="1"/>
  <c r="K30" i="4"/>
  <c r="Q30" i="4" s="1"/>
  <c r="K29" i="4"/>
  <c r="Q29" i="4" s="1"/>
  <c r="Q28" i="4"/>
  <c r="F27" i="4"/>
  <c r="Q27" i="4" s="1"/>
  <c r="F26" i="4"/>
  <c r="Q26" i="4" s="1"/>
  <c r="F25" i="4"/>
  <c r="Q25" i="4" s="1"/>
  <c r="K24" i="4"/>
  <c r="F24" i="4"/>
  <c r="Q24" i="4" s="1"/>
  <c r="Q23" i="4"/>
  <c r="Q22" i="4"/>
  <c r="Q21" i="4"/>
  <c r="K20" i="4"/>
  <c r="F20" i="4"/>
  <c r="F19" i="4"/>
  <c r="Q19" i="4" s="1"/>
  <c r="P18" i="4"/>
  <c r="O18" i="4"/>
  <c r="N18" i="4"/>
  <c r="M18" i="4"/>
  <c r="L18" i="4"/>
  <c r="K18" i="4"/>
  <c r="K17" i="4" s="1"/>
  <c r="J18" i="4"/>
  <c r="I18" i="4"/>
  <c r="I17" i="4" s="1"/>
  <c r="I83" i="4" s="1"/>
  <c r="H18" i="4"/>
  <c r="G18" i="4"/>
  <c r="G17" i="4" s="1"/>
  <c r="P17" i="4"/>
  <c r="M17" i="4"/>
  <c r="J17" i="4"/>
  <c r="H17" i="4"/>
  <c r="P83" i="4" l="1"/>
  <c r="F18" i="4"/>
  <c r="Q18" i="4" s="1"/>
  <c r="Q17" i="4" s="1"/>
  <c r="Q45" i="4"/>
  <c r="K47" i="4"/>
  <c r="G33" i="4"/>
  <c r="G32" i="4" s="1"/>
  <c r="G83" i="4" s="1"/>
  <c r="F47" i="4"/>
  <c r="Q47" i="4" s="1"/>
  <c r="F64" i="4"/>
  <c r="M83" i="4"/>
  <c r="H83" i="4"/>
  <c r="K64" i="4"/>
  <c r="K63" i="4" s="1"/>
  <c r="K83" i="4" s="1"/>
  <c r="J83" i="4"/>
  <c r="Q20" i="4"/>
  <c r="Q56" i="4"/>
  <c r="Q78" i="4"/>
  <c r="F33" i="4"/>
  <c r="Q44" i="4"/>
  <c r="Q77" i="4"/>
  <c r="F76" i="4"/>
  <c r="Q76" i="4" s="1"/>
  <c r="Q59" i="4"/>
  <c r="F17" i="4"/>
  <c r="F59" i="4"/>
  <c r="F63" i="4"/>
  <c r="Q63" i="4" s="1"/>
  <c r="F46" i="4" l="1"/>
  <c r="Q46" i="4" s="1"/>
  <c r="Q64" i="4"/>
  <c r="Q33" i="4"/>
  <c r="F32" i="4"/>
  <c r="Q32" i="4" s="1"/>
  <c r="Q83" i="4" s="1"/>
  <c r="F83" i="4"/>
  <c r="J63" i="5" l="1"/>
  <c r="H63" i="5"/>
  <c r="J61" i="5"/>
  <c r="H61" i="5"/>
  <c r="J57" i="5"/>
  <c r="I57" i="5"/>
  <c r="I56" i="5" s="1"/>
  <c r="H57" i="5"/>
  <c r="H56" i="5" s="1"/>
  <c r="J56" i="5"/>
  <c r="J55" i="5"/>
  <c r="H55" i="5"/>
  <c r="J51" i="5"/>
  <c r="H51" i="5"/>
  <c r="J49" i="5"/>
  <c r="J48" i="5" s="1"/>
  <c r="I49" i="5"/>
  <c r="I48" i="5" s="1"/>
  <c r="H49" i="5"/>
  <c r="H48" i="5" s="1"/>
  <c r="J47" i="5"/>
  <c r="I47" i="5"/>
  <c r="H47" i="5"/>
  <c r="J41" i="5"/>
  <c r="H41" i="5"/>
  <c r="H40" i="5" s="1"/>
  <c r="J40" i="5"/>
  <c r="J39" i="5"/>
  <c r="H39" i="5"/>
  <c r="J34" i="5"/>
  <c r="I34" i="5"/>
  <c r="H34" i="5"/>
  <c r="H19" i="5" s="1"/>
  <c r="H18" i="5" s="1"/>
  <c r="J29" i="5"/>
  <c r="J19" i="5" s="1"/>
  <c r="J18" i="5" s="1"/>
  <c r="H29" i="5"/>
  <c r="J27" i="5"/>
  <c r="I27" i="5"/>
  <c r="H27" i="5"/>
  <c r="C16" i="3"/>
  <c r="C25" i="3"/>
  <c r="C23" i="3"/>
  <c r="C22" i="3"/>
  <c r="C21" i="3"/>
  <c r="C19" i="3"/>
  <c r="C18" i="3"/>
  <c r="C15" i="3"/>
  <c r="C14" i="3"/>
  <c r="I19" i="5" l="1"/>
  <c r="I18" i="5" s="1"/>
  <c r="J65" i="5"/>
</calcChain>
</file>

<file path=xl/sharedStrings.xml><?xml version="1.0" encoding="utf-8"?>
<sst xmlns="http://schemas.openxmlformats.org/spreadsheetml/2006/main" count="300" uniqueCount="195">
  <si>
    <t>Додаток 2</t>
  </si>
  <si>
    <t>ФІНАНСУВАННЯ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</si>
  <si>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</si>
  <si>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</si>
  <si>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</si>
  <si>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</si>
  <si>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</si>
  <si>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</si>
  <si>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</si>
  <si>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</si>
  <si>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</si>
  <si>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</si>
  <si>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</si>
  <si>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</si>
  <si>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</si>
  <si>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</si>
  <si>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</si>
  <si>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</si>
  <si>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</si>
  <si>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</si>
  <si>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</si>
  <si>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</si>
  <si>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 xml:space="preserve">На початок періоду </t>
  </si>
  <si>
    <t>Передача коштів із загального до спеціального фонду бюджету (бюджету розвитку)</t>
  </si>
  <si>
    <t xml:space="preserve">1554200000                                                                  Бородінської селищної ради </t>
  </si>
  <si>
    <t>до  рішення Бородінської селищної ради</t>
  </si>
  <si>
    <t>місцевого бюджету на 2022 рік</t>
  </si>
  <si>
    <t xml:space="preserve"> від 17.12.2021р.  № 221 -VIII</t>
  </si>
  <si>
    <t>Зміни від 27.01.2022 №240-VIII</t>
  </si>
  <si>
    <t>Селищний голова                                               Іван КЮССЕ</t>
  </si>
  <si>
    <t>Додаток 6</t>
  </si>
  <si>
    <t>до рішення Бородінської селищної ради</t>
  </si>
  <si>
    <t>від 17.12.2021р. № 221-VIII</t>
  </si>
  <si>
    <t>РОЗПОДІЛ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</si>
  <si>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2022 році</t>
  </si>
  <si>
    <t xml:space="preserve">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</si>
  <si>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</si>
  <si>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</si>
  <si>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</si>
  <si>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</si>
  <si>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</si>
  <si>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</si>
  <si>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</si>
  <si>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</si>
  <si>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</si>
  <si>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</si>
  <si>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вид будівельних робіт, у тому числі проектні роботи</t>
  </si>
  <si>
    <t>О100000</t>
  </si>
  <si>
    <t>АППАРАТ БОРОДІНСЬКОЇ СЕЛИЩНОЇ РАДИ БОЛГРАДСЬКОГО РАЙОНУ ОДЕСЬКОЇ ОБЛАСТІ</t>
  </si>
  <si>
    <t>О110000</t>
  </si>
  <si>
    <t>Апарат Бородінської селищної ради Одеської області</t>
  </si>
  <si>
    <t>О110150</t>
  </si>
  <si>
    <t>О111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</si>
  <si>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рад, у т.ч.</t>
  </si>
  <si>
    <t xml:space="preserve">Капітальний ремонт адмінбудівлі літ. "А" за адресою:вул. Миру, 132 с.  Бородіно, Тарутинський район, Одеська область </t>
  </si>
  <si>
    <t xml:space="preserve">Капітальний ремонт адмінбудівлі  в                   с.Надрічне </t>
  </si>
  <si>
    <t>Ітого</t>
  </si>
  <si>
    <t>О113124</t>
  </si>
  <si>
    <t xml:space="preserve">Створення та забезпечення діяльності спеціальних служб підтимки осіб, які постраждали від домашнього насильства та/або насильства за ознакою статті </t>
  </si>
  <si>
    <t>Капітальний ремонт відділення «Денний центр соціально-психологічної допомоги особам, які постраждали від домашнього насильства та/або насильства за ознакою статті» Бородінської селищної ради, що розташований за адресою: Одеська область, Болградський район, смт.Бородіно, вул. Андріанова М., будинок 11а</t>
  </si>
  <si>
    <t>О116030</t>
  </si>
  <si>
    <t>О630</t>
  </si>
  <si>
    <t xml:space="preserve">Організація благоустрою населених пунктів </t>
  </si>
  <si>
    <t>Виготовлення та встановлення стели  "Бородінська громада"</t>
  </si>
  <si>
    <t>Капітальний ремонт та благоустрій території будівлі навчально-виховного комплексу за адресою: с.Нове Тарутине, вул.Космонавтів,2, Тарутинського району Одеської області</t>
  </si>
  <si>
    <t>Благоустрій с.Вознесенська ІІ</t>
  </si>
  <si>
    <t>Придбання дитячих майданчиків</t>
  </si>
  <si>
    <t>О117363</t>
  </si>
  <si>
    <t>О490</t>
  </si>
  <si>
    <t>Виконання інвестиційних проєктів в рамках здійснення заходів щодо соціально-економічного розвитку окремих територій</t>
  </si>
  <si>
    <t>Будівництво розподільчого газопроводу низького тиску по селу Весела Долина Тарутинського району Одеської області</t>
  </si>
  <si>
    <t xml:space="preserve">Капітальний ремонт прилеглої території Тарутинського комунального підприємства дитячий оздоровчий заклад "БУРЕВЕСТНИК" Бородінської селищної ради, адреса будівництва: Одеська область, Білгород-Дністровський район, с. Приморське, курорт "Расєйка", вул. Радісна, 45 </t>
  </si>
  <si>
    <t xml:space="preserve"> Будівництво амбулаторії  загальної практики сімейної медицини за адресою: вул. Миру 105, смт. Бородіно Тарутинський район, Одеська область  </t>
  </si>
  <si>
    <t xml:space="preserve">Реконструкція Бородінського навчально-виховного комплексу "Загальноосвітня школа І-ІІІ ступенів-дошкольний навчальний заклад  "Тарутинської районної ради Одеської області -2775316 грн. Техничний нагляд за об'єктом -81137 грн. </t>
  </si>
  <si>
    <t>О600000</t>
  </si>
  <si>
    <t xml:space="preserve"> </t>
  </si>
  <si>
    <t>Відділ освіти та у справах дітей Бородінської селищної ради</t>
  </si>
  <si>
    <t>О610000</t>
  </si>
  <si>
    <t>О611021</t>
  </si>
  <si>
    <t>О921</t>
  </si>
  <si>
    <t>Надання загальної середньої освіти закладами загальної середньої освіти</t>
  </si>
  <si>
    <t>Капітальний ремонт ЗОШ с.В-Долина</t>
  </si>
  <si>
    <t>Капітальний ремонт ЗОШ с.Височанка</t>
  </si>
  <si>
    <t>О611061</t>
  </si>
  <si>
    <t>Капітальний ремонт покрівлі та благоустрій території Петрівського Другого навчально-виховного комплексу    "Загальноосвітня школа І-ІІІ ступенів - дошкільний навчальний заклад" Бородінської селищної ради, що розташований за адресою:Одеська область, Болградський район, с. Петрівка, вул. Шкільна,76"</t>
  </si>
  <si>
    <t xml:space="preserve"> Капітальний ремонт будівлі Миколаївського навчально-виховного комплексу "Загальноосвітня школа І-ІІІ ступенів - дошкільний навчальний заклад" Бородінської селищної ради,  розташований за адресою: Одеська область, Болградський район, с. Миколаївка, вул. Шкільна, буд.1"</t>
  </si>
  <si>
    <t xml:space="preserve">За рахунок залишку коштів освітній субвенції: Капітальний ремонт та благоустрій ЗОШ с.Богданівка  </t>
  </si>
  <si>
    <t>О800000</t>
  </si>
  <si>
    <t>Відділ соціального захисту, військового обліку та соціальних послуг Бородінської селищної ради</t>
  </si>
  <si>
    <t>О810000</t>
  </si>
  <si>
    <t>О813124</t>
  </si>
  <si>
    <t>Створення та забезпечення діяльності спеціальних служб підтримки осіб, які постраждали від домашнього насильства  та/або насильства за ознакою статті</t>
  </si>
  <si>
    <t xml:space="preserve">Придбання меблів для денного центру соціально-психологічної допомоги особам, які постраждали від домашнього насильства та/або насильства за ознакою статті </t>
  </si>
  <si>
    <t>О812152</t>
  </si>
  <si>
    <t xml:space="preserve">Інши програми та заходи у сфері охорони здоровья </t>
  </si>
  <si>
    <t>Капітальний ремонт ФАПу с.Височанка</t>
  </si>
  <si>
    <t>Капітальний ремонт ФАПу с.Миколаївка</t>
  </si>
  <si>
    <t>Придбання холодильника та сумку для вакцинації</t>
  </si>
  <si>
    <t>Відділ культури, туризму, молоді спорту Бородінської селиної ради</t>
  </si>
  <si>
    <t>О828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</si>
  <si>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</si>
  <si>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покрівлі клубу за адресою: вул. Гагаріна,27 село Іванчанка, Бородінської селищної ради, Болградського району Одеської області" </t>
  </si>
  <si>
    <t>Капітальний ремонт  будинку культури с.Височанське</t>
  </si>
  <si>
    <t>Капітальний ремонт  будинку культури с.Іванчанка</t>
  </si>
  <si>
    <t>О829</t>
  </si>
  <si>
    <t>Забезпечення діяльності інших закладів в галузі культури і мистецтва</t>
  </si>
  <si>
    <t>Придбання легкового автомобіля</t>
  </si>
  <si>
    <t>УСЬОГО</t>
  </si>
  <si>
    <t>Селищний голова                                                               Іван КЮССЕ</t>
  </si>
  <si>
    <t>Додаток 3</t>
  </si>
  <si>
    <t xml:space="preserve">до  рішення Бородінської селищної ради  </t>
  </si>
  <si>
    <t>від 17.12.2021р № 221-VIII</t>
  </si>
  <si>
    <t>зміни 27.01.2022 №240-VIII</t>
  </si>
  <si>
    <t>видатків місцевого бюджету Бородінської селищної ради Болградського району Одеської області на 2022 рік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</si>
  <si>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</si>
  <si>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</si>
  <si>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</si>
  <si>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</si>
  <si>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</si>
  <si>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</si>
  <si>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</si>
  <si>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О111070</t>
  </si>
  <si>
    <t>О960</t>
  </si>
  <si>
    <t>Надання позашкільної освіти закладами позашкільної освіти, заходи із позашкільної роботи з дітьми</t>
  </si>
  <si>
    <t>Створення та забезпечення діяльності спеціальних служб підтимки осіб, які постраждали від домашнього насильства та/або насильства за ознакою статті</t>
  </si>
  <si>
    <t>О113140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</si>
  <si>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</si>
  <si>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на 2021-2023 роки</t>
  </si>
  <si>
    <t>О116020</t>
  </si>
  <si>
    <t>О620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</si>
  <si>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</si>
  <si>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розвитку комунальних підприємств КП "Благоустрій  Бородінської громади", КП "Весела Долина", КП "Височанське 2", КП "Лісне" Бородінської селищної ради Болградського району Одеської області на 2021-2026 роки</t>
  </si>
  <si>
    <t>Програма "Питна вода" Бородінської селищної ради на 2021-2022роки</t>
  </si>
  <si>
    <t>Організація благоустрою населених пунктів</t>
  </si>
  <si>
    <t>О117540</t>
  </si>
  <si>
    <t>О460</t>
  </si>
  <si>
    <t xml:space="preserve">Реалізація заходів, спрямованих на підвищення доступності широкосмугового доступу до Інтернету  в сільській місцевості </t>
  </si>
  <si>
    <t xml:space="preserve">Виконання інвестиційних проєктів в рамках здійсненя заходів щодо соціально-економічного розвітку окремих територій </t>
  </si>
  <si>
    <t>О118340</t>
  </si>
  <si>
    <t>О540</t>
  </si>
  <si>
    <t>Природоохороні заходи за рахунок цільових фондів</t>
  </si>
  <si>
    <t>О611141</t>
  </si>
  <si>
    <t>О990</t>
  </si>
  <si>
    <t>Забезпечення діяльності інших закладів у сфері освіти</t>
  </si>
  <si>
    <t>додаткова дотація</t>
  </si>
  <si>
    <t>за рахунок коштів місцевого бюджету</t>
  </si>
  <si>
    <t>інші видатки</t>
  </si>
  <si>
    <t>О611200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</si>
  <si>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</si>
  <si>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О611031</t>
  </si>
  <si>
    <t>О613140</t>
  </si>
  <si>
    <t>О613242</t>
  </si>
  <si>
    <t>Інші заходи у сфері соціального захисту і соціального забезпечення, у т.ч.</t>
  </si>
  <si>
    <t>одноразова допомога в розмірі шести прожиткових мінимумів дітям сиротам, дітям, позбавленим батьківського піклування, під опікою (піклуванням), при працевлаштуванні після закінчення навчального закладу.</t>
  </si>
  <si>
    <t>О810160</t>
  </si>
  <si>
    <t>О160</t>
  </si>
  <si>
    <t>Керівництво і управління у відповідній сфері у містах (місті Києві), селищах, селах, територіальних громадах</t>
  </si>
  <si>
    <t>О813032</t>
  </si>
  <si>
    <t xml:space="preserve">Надання пільг окремим категоріям громодян з оплати послуг зв'язку </t>
  </si>
  <si>
    <t>О813035</t>
  </si>
  <si>
    <t xml:space="preserve">Компенсаційні виплати за пільговий проїзд окремих категорій громадян на залізничному транспорті </t>
  </si>
  <si>
    <t>О813104</t>
  </si>
  <si>
    <t>Забезпечення соціальними послугами за місцем проживання громодян, які не здатні до самообслуговування у звязку з похилим віком, хворобою, інвалідностю</t>
  </si>
  <si>
    <t xml:space="preserve">Створення та забезпечення діяльності спеціальних служб підтримки осіб, які постраждали від домашнього насильства  та /або насильства за ознакою статті </t>
  </si>
  <si>
    <t>О813140</t>
  </si>
  <si>
    <t>О813242</t>
  </si>
  <si>
    <t>Інші заходи у сфері соціального захисту і соціального забезпечення</t>
  </si>
  <si>
    <t>Комплексна програма соціальної підтримки населення Бородінської селищної ради на 2021 -2025 роки</t>
  </si>
  <si>
    <t xml:space="preserve">Програма поховання померлих одиноких громодян на 2021-2023роки </t>
  </si>
  <si>
    <t>О813160</t>
  </si>
  <si>
    <t xml:space="preserve">Надання соціальних гарантій фізичнимособам, які надають соціальни послуги громадянам похілого віку, особам з інвалідністю, хварим, які не здатні до самообслуговування і потребують сторонньої допомоги  </t>
  </si>
  <si>
    <t>Комунальне підприємство "Бородінський центр первинної медико-санітарної допомоги"</t>
  </si>
  <si>
    <t>О812111</t>
  </si>
  <si>
    <t>О726</t>
  </si>
  <si>
    <t>Первинна медична допомога населенню, що надається центрами первинної медичної (медико-санітарної) допомоги</t>
  </si>
  <si>
    <t>О763</t>
  </si>
  <si>
    <t>Інши програми та изаходи у сфері охорони здоров'я</t>
  </si>
  <si>
    <t>Комплексна програма "Здоров'я "на 2021 -2025 роки</t>
  </si>
  <si>
    <t xml:space="preserve">Надання спеціальної освіти мистецькими школами </t>
  </si>
  <si>
    <t>О824</t>
  </si>
  <si>
    <t>Забезпечення діяльності бібліотек</t>
  </si>
  <si>
    <t>Інші заходи в галузі культури і мистецтва</t>
  </si>
  <si>
    <t xml:space="preserve">Програма розвитку культури </t>
  </si>
  <si>
    <t>О810</t>
  </si>
  <si>
    <t>Проведення навчально-тренувальних зборів і змагань з олімпійських видів спорту</t>
  </si>
  <si>
    <t>Програма розвитку культури і спорту бородінської селищної ради</t>
  </si>
  <si>
    <t xml:space="preserve">Утримання та навчально-тренувальна робота комунальних дитячо-юнацьких спортивних шкіл </t>
  </si>
  <si>
    <t>Відділ фінансів, бухгалтерського обліку та звітності Бородінської селищної ради</t>
  </si>
  <si>
    <t>Субвенція з місцевого бюджету державному бюджету на виконання програм соціально-економічного розвитку регіонів</t>
  </si>
  <si>
    <t>О133</t>
  </si>
  <si>
    <t>Резервний фонд місцевого бюджету</t>
  </si>
  <si>
    <t>О180</t>
  </si>
  <si>
    <t>Інші субвенції з місцевого бюджету</t>
  </si>
  <si>
    <t>Бородінський селищний голова                                                      Іван Кюссе</t>
  </si>
  <si>
    <t>Зміни від 27.01.2022 № 240-VIII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</si>
</sst>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" fontId="14" fillId="3" borderId="7" xfId="0" applyNumberFormat="1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5" fillId="0" borderId="0" xfId="0" applyFont="1"/>
    <xf numFmtId="0" fontId="4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13" fillId="3" borderId="7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wrapText="1"/>
    </xf>
    <xf numFmtId="0" fontId="19" fillId="0" borderId="0" xfId="0" applyFont="1"/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/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workbookViewId="0">
      <selection activeCell="F32" sqref="F32"/>
    </sheetView>
  </sheetViews>
  <sheetFormatPr defaultRowHeight="14.4" x14ac:dyDescent="0.3"/>
  <cols>
    <col min="1" max="1" width="9" customWidth="1"/>
    <col min="2" max="2" width="55" customWidth="1"/>
    <col min="3" max="3" width="11.5546875" customWidth="1"/>
    <col min="4" max="4" width="14.6640625" customWidth="1"/>
    <col min="5" max="5" width="15.5546875" customWidth="1"/>
    <col min="6" max="6" width="15" customWidth="1"/>
    <col min="7" max="7" width="7.5546875" customWidth="1"/>
  </cols>
  <sheetData>
    <row r="1" spans="1:6" ht="13.5" customHeight="1" x14ac:dyDescent="0.3">
      <c r="A1" s="5"/>
      <c r="E1" s="70" t="s">
        <v>0</v>
      </c>
      <c r="F1" s="70"/>
    </row>
    <row r="2" spans="1:6" ht="13.5" customHeight="1" x14ac:dyDescent="0.3">
      <c r="A2" s="5"/>
      <c r="E2" s="70" t="s">
        <v>25</v>
      </c>
      <c r="F2" s="70"/>
    </row>
    <row r="3" spans="1:6" ht="12.75" customHeight="1" x14ac:dyDescent="0.3">
      <c r="A3" s="5"/>
      <c r="E3" s="70" t="s">
        <v>27</v>
      </c>
      <c r="F3" s="70"/>
    </row>
    <row r="4" spans="1:6" ht="13.5" customHeight="1" x14ac:dyDescent="0.3">
      <c r="A4" s="5"/>
      <c r="E4" s="70" t="s">
        <v>28</v>
      </c>
      <c r="F4" s="70"/>
    </row>
    <row r="5" spans="1:6" ht="15" customHeight="1" x14ac:dyDescent="0.3">
      <c r="A5" s="71" t="s">
        <v>1</v>
      </c>
      <c r="B5" s="71"/>
      <c r="C5" s="71"/>
      <c r="D5" s="71"/>
      <c r="E5" s="71"/>
      <c r="F5" s="71"/>
    </row>
    <row r="6" spans="1:6" ht="15" customHeight="1" x14ac:dyDescent="0.3">
      <c r="A6" s="69" t="s">
        <v>26</v>
      </c>
      <c r="B6" s="69"/>
      <c r="C6" s="69"/>
      <c r="D6" s="69"/>
      <c r="E6" s="69"/>
      <c r="F6" s="69"/>
    </row>
    <row r="7" spans="1:6" ht="15" customHeight="1" x14ac:dyDescent="0.3">
      <c r="A7" s="78" t="s">
        <v>24</v>
      </c>
      <c r="B7" s="78"/>
      <c r="C7" s="78"/>
      <c r="D7" s="78"/>
      <c r="E7" s="78"/>
      <c r="F7" s="78"/>
    </row>
    <row r="8" spans="1:6" ht="12" customHeight="1" x14ac:dyDescent="0.3">
      <c r="A8" s="79" t="s">
        <v>2</v>
      </c>
      <c r="B8" s="79"/>
      <c r="C8" s="79"/>
      <c r="D8" s="79"/>
      <c r="E8" s="79"/>
      <c r="F8" s="79"/>
    </row>
    <row r="9" spans="1:6" ht="16.2" thickBot="1" x14ac:dyDescent="0.35">
      <c r="F9" s="1" t="s">
        <v>3</v>
      </c>
    </row>
    <row r="10" spans="1:6" ht="50.25" customHeight="1" thickBot="1" x14ac:dyDescent="0.35">
      <c r="A10" s="80" t="s">
        <v>4</v>
      </c>
      <c r="B10" s="80" t="s">
        <v>5</v>
      </c>
      <c r="C10" s="80" t="s">
        <v>6</v>
      </c>
      <c r="D10" s="80" t="s">
        <v>7</v>
      </c>
      <c r="E10" s="82" t="s">
        <v>8</v>
      </c>
      <c r="F10" s="83"/>
    </row>
    <row r="11" spans="1:6" ht="27" thickBot="1" x14ac:dyDescent="0.35">
      <c r="A11" s="81"/>
      <c r="B11" s="81"/>
      <c r="C11" s="81"/>
      <c r="D11" s="81"/>
      <c r="E11" s="2" t="s">
        <v>9</v>
      </c>
      <c r="F11" s="2" t="s">
        <v>10</v>
      </c>
    </row>
    <row r="12" spans="1:6" ht="15" thickBot="1" x14ac:dyDescent="0.35">
      <c r="A12" s="8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 thickBot="1" x14ac:dyDescent="0.35">
      <c r="A13" s="72" t="s">
        <v>11</v>
      </c>
      <c r="B13" s="73"/>
      <c r="C13" s="73"/>
      <c r="D13" s="73"/>
      <c r="E13" s="73"/>
      <c r="F13" s="74"/>
    </row>
    <row r="14" spans="1:6" ht="15" thickBot="1" x14ac:dyDescent="0.35">
      <c r="A14" s="8">
        <v>200000</v>
      </c>
      <c r="B14" s="4" t="s">
        <v>12</v>
      </c>
      <c r="C14" s="3">
        <f>D14+E14</f>
        <v>-16300</v>
      </c>
      <c r="D14" s="3">
        <v>-9616300</v>
      </c>
      <c r="E14" s="3">
        <v>9600000</v>
      </c>
      <c r="F14" s="3">
        <v>9600000</v>
      </c>
    </row>
    <row r="15" spans="1:6" ht="20.25" customHeight="1" thickBot="1" x14ac:dyDescent="0.35">
      <c r="A15" s="7">
        <v>208000</v>
      </c>
      <c r="B15" s="6" t="s">
        <v>17</v>
      </c>
      <c r="C15" s="3">
        <f t="shared" ref="C15:C25" si="0">D15+E15</f>
        <v>-16300</v>
      </c>
      <c r="D15" s="3">
        <v>-9616300</v>
      </c>
      <c r="E15" s="3">
        <v>9600000</v>
      </c>
      <c r="F15" s="3">
        <v>9600000</v>
      </c>
    </row>
    <row r="16" spans="1:6" ht="15" thickBot="1" x14ac:dyDescent="0.35">
      <c r="A16" s="7">
        <v>208100</v>
      </c>
      <c r="B16" s="6" t="s">
        <v>18</v>
      </c>
      <c r="C16" s="3">
        <f>D16+E16</f>
        <v>20265630</v>
      </c>
      <c r="D16" s="6">
        <v>3053885</v>
      </c>
      <c r="E16" s="6">
        <v>17211745</v>
      </c>
      <c r="F16" s="6">
        <v>17211745</v>
      </c>
    </row>
    <row r="17" spans="1:6" ht="15" thickBot="1" x14ac:dyDescent="0.35">
      <c r="A17" s="7">
        <v>208200</v>
      </c>
      <c r="B17" s="6" t="s">
        <v>19</v>
      </c>
      <c r="C17" s="3">
        <v>16300</v>
      </c>
      <c r="D17" s="6">
        <v>16300</v>
      </c>
      <c r="E17" s="6"/>
      <c r="F17" s="6"/>
    </row>
    <row r="18" spans="1:6" ht="28.2" thickBot="1" x14ac:dyDescent="0.35">
      <c r="A18" s="7">
        <v>208400</v>
      </c>
      <c r="B18" s="6" t="s">
        <v>20</v>
      </c>
      <c r="C18" s="3">
        <f t="shared" si="0"/>
        <v>0</v>
      </c>
      <c r="D18" s="6">
        <v>-9600000</v>
      </c>
      <c r="E18" s="6">
        <v>9600000</v>
      </c>
      <c r="F18" s="6">
        <v>9600000</v>
      </c>
    </row>
    <row r="19" spans="1:6" ht="15" thickBot="1" x14ac:dyDescent="0.35">
      <c r="A19" s="8" t="s">
        <v>13</v>
      </c>
      <c r="B19" s="4" t="s">
        <v>14</v>
      </c>
      <c r="C19" s="3">
        <f t="shared" si="0"/>
        <v>-16300</v>
      </c>
      <c r="D19" s="6">
        <v>-9616300</v>
      </c>
      <c r="E19" s="6">
        <v>9600000</v>
      </c>
      <c r="F19" s="6">
        <v>9600000</v>
      </c>
    </row>
    <row r="20" spans="1:6" ht="15" thickBot="1" x14ac:dyDescent="0.35">
      <c r="A20" s="75" t="s">
        <v>15</v>
      </c>
      <c r="B20" s="76"/>
      <c r="C20" s="76"/>
      <c r="D20" s="76"/>
      <c r="E20" s="76"/>
      <c r="F20" s="77"/>
    </row>
    <row r="21" spans="1:6" ht="15" thickBot="1" x14ac:dyDescent="0.35">
      <c r="A21" s="8">
        <v>600000</v>
      </c>
      <c r="B21" s="4" t="s">
        <v>16</v>
      </c>
      <c r="C21" s="3">
        <f t="shared" si="0"/>
        <v>-16300</v>
      </c>
      <c r="D21" s="6">
        <v>-9616300</v>
      </c>
      <c r="E21" s="6">
        <v>9600000</v>
      </c>
      <c r="F21" s="6">
        <v>9600000</v>
      </c>
    </row>
    <row r="22" spans="1:6" ht="15" thickBot="1" x14ac:dyDescent="0.35">
      <c r="A22" s="7">
        <v>602000</v>
      </c>
      <c r="B22" s="6" t="s">
        <v>21</v>
      </c>
      <c r="C22" s="3">
        <f t="shared" si="0"/>
        <v>-16300</v>
      </c>
      <c r="D22" s="6">
        <v>-9616300</v>
      </c>
      <c r="E22" s="6">
        <v>9600000</v>
      </c>
      <c r="F22" s="6">
        <v>9600000</v>
      </c>
    </row>
    <row r="23" spans="1:6" ht="15" thickBot="1" x14ac:dyDescent="0.35">
      <c r="A23" s="7">
        <v>602100</v>
      </c>
      <c r="B23" s="6" t="s">
        <v>22</v>
      </c>
      <c r="C23" s="3">
        <f t="shared" si="0"/>
        <v>20265630</v>
      </c>
      <c r="D23" s="6">
        <v>3053885</v>
      </c>
      <c r="E23" s="6">
        <v>17211745</v>
      </c>
      <c r="F23" s="6">
        <v>17211745</v>
      </c>
    </row>
    <row r="24" spans="1:6" ht="15" thickBot="1" x14ac:dyDescent="0.35">
      <c r="A24" s="7">
        <v>602200</v>
      </c>
      <c r="B24" s="6" t="s">
        <v>19</v>
      </c>
      <c r="C24" s="3">
        <v>16300</v>
      </c>
      <c r="D24" s="6">
        <v>16300</v>
      </c>
      <c r="E24" s="6"/>
      <c r="F24" s="6"/>
    </row>
    <row r="25" spans="1:6" ht="28.2" thickBot="1" x14ac:dyDescent="0.35">
      <c r="A25" s="7">
        <v>602400</v>
      </c>
      <c r="B25" s="6" t="s">
        <v>23</v>
      </c>
      <c r="C25" s="3">
        <f t="shared" si="0"/>
        <v>0</v>
      </c>
      <c r="D25" s="6">
        <v>-9600000</v>
      </c>
      <c r="E25" s="6">
        <v>9600000</v>
      </c>
      <c r="F25" s="6">
        <v>9600000</v>
      </c>
    </row>
    <row r="26" spans="1:6" ht="15" thickBot="1" x14ac:dyDescent="0.35">
      <c r="A26" s="8" t="s">
        <v>13</v>
      </c>
      <c r="B26" s="4" t="s">
        <v>14</v>
      </c>
      <c r="C26" s="3">
        <v>-16300</v>
      </c>
      <c r="D26" s="6">
        <v>9616300</v>
      </c>
      <c r="E26" s="6">
        <v>9600000</v>
      </c>
      <c r="F26" s="6">
        <v>9600000</v>
      </c>
    </row>
    <row r="28" spans="1:6" ht="27.6" x14ac:dyDescent="0.3">
      <c r="B28" s="9" t="s">
        <v>29</v>
      </c>
    </row>
  </sheetData>
  <mergeCells count="15">
    <mergeCell ref="A13:F13"/>
    <mergeCell ref="A20:F20"/>
    <mergeCell ref="A7:F7"/>
    <mergeCell ref="A8:F8"/>
    <mergeCell ref="A10:A11"/>
    <mergeCell ref="B10:B11"/>
    <mergeCell ref="C10:C11"/>
    <mergeCell ref="D10:D11"/>
    <mergeCell ref="E10:F10"/>
    <mergeCell ref="A6:F6"/>
    <mergeCell ref="E1:F1"/>
    <mergeCell ref="E2:F2"/>
    <mergeCell ref="E3:F3"/>
    <mergeCell ref="E4:F4"/>
    <mergeCell ref="A5:F5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6"/>
  <sheetViews>
    <sheetView topLeftCell="A3" workbookViewId="0">
      <selection activeCell="G22" sqref="G22"/>
    </sheetView>
  </sheetViews>
  <sheetFormatPr defaultColWidth="10.33203125" defaultRowHeight="13.8" x14ac:dyDescent="0.3"/>
  <cols>
    <col min="1" max="1" width="2.5546875" style="48" customWidth="1"/>
    <col min="2" max="4" width="10.33203125" style="48"/>
    <col min="5" max="5" width="32.6640625" style="48" customWidth="1"/>
    <col min="6" max="6" width="12" style="48" customWidth="1"/>
    <col min="7" max="7" width="10.33203125" style="48"/>
    <col min="8" max="8" width="9.33203125" style="48" customWidth="1"/>
    <col min="9" max="9" width="10.33203125" style="48"/>
    <col min="10" max="10" width="7.88671875" style="48" customWidth="1"/>
    <col min="11" max="11" width="9" style="48" customWidth="1"/>
    <col min="12" max="12" width="7.5546875" style="48" customWidth="1"/>
    <col min="13" max="13" width="8" style="48" customWidth="1"/>
    <col min="14" max="14" width="6.88671875" style="48" customWidth="1"/>
    <col min="15" max="15" width="7.33203125" style="48" customWidth="1"/>
    <col min="16" max="16" width="8.6640625" style="48" customWidth="1"/>
    <col min="17" max="17" width="10.6640625" style="48" customWidth="1"/>
    <col min="18" max="16384" width="10.33203125" style="48"/>
  </cols>
  <sheetData>
    <row r="1" spans="1:18" x14ac:dyDescent="0.3">
      <c r="A1" s="48" t="s">
        <v>75</v>
      </c>
      <c r="B1" s="49"/>
    </row>
    <row r="3" spans="1:18" x14ac:dyDescent="0.3">
      <c r="P3" s="93" t="s">
        <v>109</v>
      </c>
      <c r="Q3" s="93"/>
    </row>
    <row r="4" spans="1:18" ht="12.75" customHeight="1" x14ac:dyDescent="0.3">
      <c r="O4" s="93" t="s">
        <v>110</v>
      </c>
      <c r="P4" s="93"/>
      <c r="Q4" s="93"/>
    </row>
    <row r="5" spans="1:18" ht="12.75" customHeight="1" x14ac:dyDescent="0.3">
      <c r="O5" s="93" t="s">
        <v>111</v>
      </c>
      <c r="P5" s="93"/>
      <c r="Q5" s="93"/>
    </row>
    <row r="6" spans="1:18" x14ac:dyDescent="0.3">
      <c r="O6" s="93" t="s">
        <v>112</v>
      </c>
      <c r="P6" s="93"/>
      <c r="Q6" s="93"/>
    </row>
    <row r="7" spans="1:18" x14ac:dyDescent="0.3">
      <c r="O7" s="93"/>
      <c r="P7" s="93"/>
      <c r="Q7" s="93"/>
    </row>
    <row r="8" spans="1:18" x14ac:dyDescent="0.3">
      <c r="H8" s="50" t="s">
        <v>33</v>
      </c>
    </row>
    <row r="9" spans="1:18" x14ac:dyDescent="0.3">
      <c r="E9" s="94" t="s">
        <v>113</v>
      </c>
      <c r="F9" s="94"/>
      <c r="G9" s="94"/>
      <c r="H9" s="94"/>
      <c r="I9" s="94"/>
      <c r="J9" s="94"/>
      <c r="K9" s="94"/>
      <c r="L9" s="94"/>
      <c r="M9" s="94"/>
    </row>
    <row r="10" spans="1:18" x14ac:dyDescent="0.3">
      <c r="Q10" s="51" t="s">
        <v>3</v>
      </c>
    </row>
    <row r="11" spans="1:18" ht="14.4" thickBot="1" x14ac:dyDescent="0.35"/>
    <row r="12" spans="1:18" ht="45.75" customHeight="1" thickBot="1" x14ac:dyDescent="0.35">
      <c r="B12" s="84" t="s">
        <v>36</v>
      </c>
      <c r="C12" s="84" t="s">
        <v>37</v>
      </c>
      <c r="D12" s="84" t="s">
        <v>38</v>
      </c>
      <c r="E12" s="84" t="s">
        <v>39</v>
      </c>
      <c r="F12" s="87" t="s">
        <v>7</v>
      </c>
      <c r="G12" s="88"/>
      <c r="H12" s="88"/>
      <c r="I12" s="88"/>
      <c r="J12" s="89"/>
      <c r="K12" s="87" t="s">
        <v>8</v>
      </c>
      <c r="L12" s="88"/>
      <c r="M12" s="88"/>
      <c r="N12" s="88"/>
      <c r="O12" s="88"/>
      <c r="P12" s="89"/>
      <c r="Q12" s="84" t="s">
        <v>114</v>
      </c>
      <c r="R12" s="52"/>
    </row>
    <row r="13" spans="1:18" ht="33" customHeight="1" thickBot="1" x14ac:dyDescent="0.35">
      <c r="B13" s="86"/>
      <c r="C13" s="86"/>
      <c r="D13" s="86"/>
      <c r="E13" s="86"/>
      <c r="F13" s="90" t="s">
        <v>9</v>
      </c>
      <c r="G13" s="90" t="s">
        <v>115</v>
      </c>
      <c r="H13" s="87" t="s">
        <v>116</v>
      </c>
      <c r="I13" s="89"/>
      <c r="J13" s="84" t="s">
        <v>117</v>
      </c>
      <c r="K13" s="90" t="s">
        <v>9</v>
      </c>
      <c r="L13" s="90" t="s">
        <v>10</v>
      </c>
      <c r="M13" s="90" t="s">
        <v>115</v>
      </c>
      <c r="N13" s="87" t="s">
        <v>116</v>
      </c>
      <c r="O13" s="89"/>
      <c r="P13" s="90" t="s">
        <v>117</v>
      </c>
      <c r="Q13" s="86"/>
      <c r="R13" s="52"/>
    </row>
    <row r="14" spans="1:18" ht="46.5" customHeight="1" x14ac:dyDescent="0.3">
      <c r="B14" s="86"/>
      <c r="C14" s="86"/>
      <c r="D14" s="86"/>
      <c r="E14" s="86"/>
      <c r="F14" s="91"/>
      <c r="G14" s="91"/>
      <c r="H14" s="90" t="s">
        <v>118</v>
      </c>
      <c r="I14" s="84" t="s">
        <v>119</v>
      </c>
      <c r="J14" s="86"/>
      <c r="K14" s="91"/>
      <c r="L14" s="91"/>
      <c r="M14" s="91"/>
      <c r="N14" s="90" t="s">
        <v>118</v>
      </c>
      <c r="O14" s="84" t="s">
        <v>119</v>
      </c>
      <c r="P14" s="91"/>
      <c r="Q14" s="86"/>
      <c r="R14" s="52"/>
    </row>
    <row r="15" spans="1:18" ht="36" customHeight="1" thickBot="1" x14ac:dyDescent="0.35">
      <c r="A15" s="48" t="s">
        <v>120</v>
      </c>
      <c r="B15" s="85"/>
      <c r="C15" s="85"/>
      <c r="D15" s="85"/>
      <c r="E15" s="85"/>
      <c r="F15" s="92"/>
      <c r="G15" s="92"/>
      <c r="H15" s="92"/>
      <c r="I15" s="85"/>
      <c r="J15" s="85"/>
      <c r="K15" s="92"/>
      <c r="L15" s="92"/>
      <c r="M15" s="92"/>
      <c r="N15" s="92"/>
      <c r="O15" s="85"/>
      <c r="P15" s="92"/>
      <c r="Q15" s="85"/>
      <c r="R15" s="52"/>
    </row>
    <row r="16" spans="1:18" ht="14.4" thickBot="1" x14ac:dyDescent="0.35">
      <c r="B16" s="53">
        <v>1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54">
        <v>15</v>
      </c>
      <c r="Q16" s="54">
        <v>16</v>
      </c>
      <c r="R16" s="52"/>
    </row>
    <row r="17" spans="1:18" s="55" customFormat="1" ht="54.75" customHeight="1" thickBot="1" x14ac:dyDescent="0.35">
      <c r="A17" s="55">
        <v>1</v>
      </c>
      <c r="B17" s="56" t="s">
        <v>47</v>
      </c>
      <c r="C17" s="57"/>
      <c r="D17" s="57"/>
      <c r="E17" s="58" t="s">
        <v>48</v>
      </c>
      <c r="F17" s="57">
        <f t="shared" ref="F17:K17" si="0">F18</f>
        <v>20484087</v>
      </c>
      <c r="G17" s="57">
        <f t="shared" si="0"/>
        <v>20484087</v>
      </c>
      <c r="H17" s="57">
        <f t="shared" si="0"/>
        <v>12936989</v>
      </c>
      <c r="I17" s="57">
        <f t="shared" si="0"/>
        <v>1599900</v>
      </c>
      <c r="J17" s="57">
        <f t="shared" si="0"/>
        <v>0</v>
      </c>
      <c r="K17" s="57">
        <f t="shared" si="0"/>
        <v>18820535</v>
      </c>
      <c r="L17" s="57"/>
      <c r="M17" s="57">
        <f>M18</f>
        <v>58790</v>
      </c>
      <c r="N17" s="57"/>
      <c r="O17" s="57"/>
      <c r="P17" s="57">
        <f>P18</f>
        <v>18761745</v>
      </c>
      <c r="Q17" s="57">
        <f>Q18</f>
        <v>39304622</v>
      </c>
      <c r="R17" s="59"/>
    </row>
    <row r="18" spans="1:18" s="55" customFormat="1" ht="27" thickBot="1" x14ac:dyDescent="0.35">
      <c r="B18" s="60" t="s">
        <v>49</v>
      </c>
      <c r="C18" s="57"/>
      <c r="D18" s="57"/>
      <c r="E18" s="57" t="s">
        <v>50</v>
      </c>
      <c r="F18" s="57">
        <f>SUM(F19+F24+F27+F29+F30+F31+F20+F22)</f>
        <v>20484087</v>
      </c>
      <c r="G18" s="57">
        <f>SUM(G19+G24+G27+G29+G30+G31+G20+G22)</f>
        <v>20484087</v>
      </c>
      <c r="H18" s="57">
        <f>SUM(H19+H20+H24+H27+H29+H30+H31)</f>
        <v>12936989</v>
      </c>
      <c r="I18" s="57">
        <f>SUM(I19+I24+I27+I29+I30+I31)</f>
        <v>1599900</v>
      </c>
      <c r="J18" s="57">
        <f>SUM(J19+J24+J27)</f>
        <v>0</v>
      </c>
      <c r="K18" s="57">
        <f>SUM(K19+K21+K24+K27+K29+K30+K31+K28)</f>
        <v>18820535</v>
      </c>
      <c r="L18" s="57">
        <f t="shared" ref="L18:P18" si="1">SUM(L19+L21+L24+L27+L29+L30+L31+L28)</f>
        <v>0</v>
      </c>
      <c r="M18" s="57">
        <f t="shared" si="1"/>
        <v>58790</v>
      </c>
      <c r="N18" s="57">
        <f t="shared" si="1"/>
        <v>0</v>
      </c>
      <c r="O18" s="57">
        <f t="shared" si="1"/>
        <v>0</v>
      </c>
      <c r="P18" s="57">
        <f t="shared" si="1"/>
        <v>18761745</v>
      </c>
      <c r="Q18" s="57">
        <f t="shared" ref="Q18:Q82" si="2">SUM(F18+K18)</f>
        <v>39304622</v>
      </c>
      <c r="R18" s="59"/>
    </row>
    <row r="19" spans="1:18" ht="84" customHeight="1" thickBot="1" x14ac:dyDescent="0.35">
      <c r="B19" s="53" t="s">
        <v>51</v>
      </c>
      <c r="C19" s="54">
        <v>150</v>
      </c>
      <c r="D19" s="54" t="s">
        <v>52</v>
      </c>
      <c r="E19" s="61" t="s">
        <v>53</v>
      </c>
      <c r="F19" s="54">
        <f>SUM(G19)</f>
        <v>13511202</v>
      </c>
      <c r="G19" s="54">
        <v>13511202</v>
      </c>
      <c r="H19" s="54">
        <v>11782724</v>
      </c>
      <c r="I19" s="54">
        <v>1174900</v>
      </c>
      <c r="J19" s="54"/>
      <c r="K19" s="54">
        <v>1510618</v>
      </c>
      <c r="L19" s="54"/>
      <c r="M19" s="54"/>
      <c r="N19" s="54"/>
      <c r="O19" s="54"/>
      <c r="P19" s="54">
        <v>1510618</v>
      </c>
      <c r="Q19" s="57">
        <f>SUM(F19+K19)</f>
        <v>15021820</v>
      </c>
      <c r="R19" s="52"/>
    </row>
    <row r="20" spans="1:18" ht="60" customHeight="1" thickBot="1" x14ac:dyDescent="0.35">
      <c r="B20" s="53" t="s">
        <v>121</v>
      </c>
      <c r="C20" s="54">
        <v>1070</v>
      </c>
      <c r="D20" s="54" t="s">
        <v>122</v>
      </c>
      <c r="E20" s="54" t="s">
        <v>123</v>
      </c>
      <c r="F20" s="54">
        <f>SUM(G20)</f>
        <v>1534000</v>
      </c>
      <c r="G20" s="54">
        <v>1534000</v>
      </c>
      <c r="H20" s="54">
        <v>1154265</v>
      </c>
      <c r="I20" s="54"/>
      <c r="J20" s="54"/>
      <c r="K20" s="54">
        <f t="shared" ref="K20" si="3">SUM(M20+N20+O20+P20)</f>
        <v>0</v>
      </c>
      <c r="L20" s="54"/>
      <c r="M20" s="54"/>
      <c r="N20" s="54"/>
      <c r="O20" s="54"/>
      <c r="P20" s="54"/>
      <c r="Q20" s="57">
        <f t="shared" ref="Q20:Q21" si="4">SUM(F20+K20)</f>
        <v>1534000</v>
      </c>
      <c r="R20" s="52"/>
    </row>
    <row r="21" spans="1:18" ht="67.5" customHeight="1" thickBot="1" x14ac:dyDescent="0.35">
      <c r="B21" s="53" t="s">
        <v>57</v>
      </c>
      <c r="C21" s="54"/>
      <c r="D21" s="54">
        <v>1040</v>
      </c>
      <c r="E21" s="62" t="s">
        <v>124</v>
      </c>
      <c r="F21" s="54"/>
      <c r="G21" s="54"/>
      <c r="H21" s="54"/>
      <c r="I21" s="54"/>
      <c r="J21" s="54"/>
      <c r="K21" s="54">
        <v>55292</v>
      </c>
      <c r="L21" s="54"/>
      <c r="M21" s="54"/>
      <c r="N21" s="54"/>
      <c r="O21" s="54"/>
      <c r="P21" s="54">
        <v>55292</v>
      </c>
      <c r="Q21" s="57">
        <f t="shared" si="4"/>
        <v>55292</v>
      </c>
      <c r="R21" s="52"/>
    </row>
    <row r="22" spans="1:18" ht="84" customHeight="1" thickBot="1" x14ac:dyDescent="0.35">
      <c r="B22" s="53" t="s">
        <v>125</v>
      </c>
      <c r="C22" s="54">
        <v>3140</v>
      </c>
      <c r="D22" s="54">
        <v>1040</v>
      </c>
      <c r="E22" s="61" t="s">
        <v>126</v>
      </c>
      <c r="F22" s="54">
        <v>50000</v>
      </c>
      <c r="G22" s="54">
        <v>50000</v>
      </c>
      <c r="H22" s="54"/>
      <c r="I22" s="54"/>
      <c r="J22" s="54"/>
      <c r="K22" s="54">
        <v>0</v>
      </c>
      <c r="L22" s="54"/>
      <c r="M22" s="54"/>
      <c r="N22" s="54"/>
      <c r="O22" s="54"/>
      <c r="P22" s="54"/>
      <c r="Q22" s="57">
        <f>SUM(F22+K22)</f>
        <v>50000</v>
      </c>
      <c r="R22" s="52"/>
    </row>
    <row r="23" spans="1:18" ht="30.75" customHeight="1" thickBot="1" x14ac:dyDescent="0.35">
      <c r="B23" s="53"/>
      <c r="C23" s="54"/>
      <c r="D23" s="54"/>
      <c r="E23" s="61" t="s">
        <v>127</v>
      </c>
      <c r="F23" s="54">
        <v>50000</v>
      </c>
      <c r="G23" s="54">
        <v>50000</v>
      </c>
      <c r="H23" s="54"/>
      <c r="I23" s="54"/>
      <c r="J23" s="54"/>
      <c r="K23" s="54"/>
      <c r="L23" s="54"/>
      <c r="M23" s="54"/>
      <c r="N23" s="54"/>
      <c r="O23" s="54"/>
      <c r="P23" s="54"/>
      <c r="Q23" s="57">
        <f>SUM(F23+K23)</f>
        <v>50000</v>
      </c>
      <c r="R23" s="52"/>
    </row>
    <row r="24" spans="1:18" ht="66" customHeight="1" thickBot="1" x14ac:dyDescent="0.35">
      <c r="B24" s="53" t="s">
        <v>128</v>
      </c>
      <c r="C24" s="54">
        <v>6020</v>
      </c>
      <c r="D24" s="54" t="s">
        <v>129</v>
      </c>
      <c r="E24" s="54" t="s">
        <v>130</v>
      </c>
      <c r="F24" s="54">
        <f>SUM(G24)</f>
        <v>2400000</v>
      </c>
      <c r="G24" s="54">
        <v>2400000</v>
      </c>
      <c r="H24" s="54"/>
      <c r="I24" s="54"/>
      <c r="J24" s="54"/>
      <c r="K24" s="54">
        <f>SUM(M24+N24+O24+P24)</f>
        <v>0</v>
      </c>
      <c r="L24" s="54"/>
      <c r="M24" s="54"/>
      <c r="N24" s="54"/>
      <c r="O24" s="54"/>
      <c r="P24" s="54"/>
      <c r="Q24" s="57">
        <f>SUM(F24+K24)</f>
        <v>2400000</v>
      </c>
      <c r="R24" s="52"/>
    </row>
    <row r="25" spans="1:18" ht="71.25" customHeight="1" thickBot="1" x14ac:dyDescent="0.35">
      <c r="B25" s="53"/>
      <c r="C25" s="54"/>
      <c r="D25" s="54"/>
      <c r="E25" s="63" t="s">
        <v>131</v>
      </c>
      <c r="F25" s="54">
        <f t="shared" ref="F25:F26" si="5">SUM(G25)</f>
        <v>1407550</v>
      </c>
      <c r="G25" s="54">
        <v>1407550</v>
      </c>
      <c r="H25" s="54"/>
      <c r="I25" s="54"/>
      <c r="J25" s="54"/>
      <c r="K25" s="54"/>
      <c r="L25" s="54"/>
      <c r="M25" s="54"/>
      <c r="N25" s="54"/>
      <c r="O25" s="54"/>
      <c r="P25" s="54"/>
      <c r="Q25" s="57">
        <f t="shared" ref="Q25:Q26" si="6">SUM(F25+K25)</f>
        <v>1407550</v>
      </c>
      <c r="R25" s="52"/>
    </row>
    <row r="26" spans="1:18" ht="29.25" customHeight="1" thickBot="1" x14ac:dyDescent="0.35">
      <c r="B26" s="53"/>
      <c r="C26" s="54"/>
      <c r="D26" s="54"/>
      <c r="E26" s="64" t="s">
        <v>132</v>
      </c>
      <c r="F26" s="54">
        <f t="shared" si="5"/>
        <v>200000</v>
      </c>
      <c r="G26" s="54">
        <v>200000</v>
      </c>
      <c r="H26" s="54"/>
      <c r="I26" s="54"/>
      <c r="J26" s="54"/>
      <c r="K26" s="54"/>
      <c r="L26" s="54"/>
      <c r="M26" s="54"/>
      <c r="N26" s="54"/>
      <c r="O26" s="54"/>
      <c r="P26" s="54"/>
      <c r="Q26" s="57">
        <f t="shared" si="6"/>
        <v>200000</v>
      </c>
      <c r="R26" s="52"/>
    </row>
    <row r="27" spans="1:18" ht="35.25" customHeight="1" thickBot="1" x14ac:dyDescent="0.35">
      <c r="B27" s="53" t="s">
        <v>60</v>
      </c>
      <c r="C27" s="54">
        <v>6030</v>
      </c>
      <c r="D27" s="54" t="s">
        <v>129</v>
      </c>
      <c r="E27" s="54" t="s">
        <v>133</v>
      </c>
      <c r="F27" s="54">
        <f>SUM(G27+J27)</f>
        <v>1475000</v>
      </c>
      <c r="G27" s="54">
        <v>1475000</v>
      </c>
      <c r="H27" s="54"/>
      <c r="I27" s="54">
        <v>425000</v>
      </c>
      <c r="J27" s="54"/>
      <c r="K27" s="54">
        <v>2589382</v>
      </c>
      <c r="L27" s="54"/>
      <c r="M27" s="54"/>
      <c r="N27" s="54"/>
      <c r="O27" s="54"/>
      <c r="P27" s="54">
        <v>2589382</v>
      </c>
      <c r="Q27" s="57">
        <f t="shared" si="2"/>
        <v>4064382</v>
      </c>
      <c r="R27" s="52"/>
    </row>
    <row r="28" spans="1:18" ht="54" customHeight="1" thickBot="1" x14ac:dyDescent="0.35">
      <c r="B28" s="53" t="s">
        <v>67</v>
      </c>
      <c r="C28" s="54"/>
      <c r="D28" s="54" t="s">
        <v>68</v>
      </c>
      <c r="E28" s="54" t="s">
        <v>69</v>
      </c>
      <c r="F28" s="54"/>
      <c r="G28" s="54"/>
      <c r="H28" s="54"/>
      <c r="I28" s="54"/>
      <c r="J28" s="54"/>
      <c r="K28" s="54">
        <v>14606453</v>
      </c>
      <c r="L28" s="54"/>
      <c r="M28" s="54"/>
      <c r="N28" s="54"/>
      <c r="O28" s="54"/>
      <c r="P28" s="54">
        <v>14606453</v>
      </c>
      <c r="Q28" s="57">
        <f t="shared" si="2"/>
        <v>14606453</v>
      </c>
      <c r="R28" s="52"/>
    </row>
    <row r="29" spans="1:18" ht="54.75" customHeight="1" thickBot="1" x14ac:dyDescent="0.35">
      <c r="B29" s="53" t="s">
        <v>134</v>
      </c>
      <c r="C29" s="54"/>
      <c r="D29" s="54" t="s">
        <v>135</v>
      </c>
      <c r="E29" s="54" t="s">
        <v>136</v>
      </c>
      <c r="F29" s="54">
        <v>1513885</v>
      </c>
      <c r="G29" s="54">
        <v>1513885</v>
      </c>
      <c r="H29" s="54"/>
      <c r="I29" s="54"/>
      <c r="J29" s="54"/>
      <c r="K29" s="54">
        <f t="shared" ref="K29:K31" si="7">SUM(M29+N29+O29+P29)</f>
        <v>0</v>
      </c>
      <c r="L29" s="54"/>
      <c r="M29" s="54"/>
      <c r="N29" s="54"/>
      <c r="O29" s="54"/>
      <c r="P29" s="54"/>
      <c r="Q29" s="57">
        <f t="shared" si="2"/>
        <v>1513885</v>
      </c>
      <c r="R29" s="52"/>
    </row>
    <row r="30" spans="1:18" ht="54.75" hidden="1" customHeight="1" x14ac:dyDescent="0.3">
      <c r="B30" s="53"/>
      <c r="C30" s="54"/>
      <c r="D30" s="54" t="s">
        <v>68</v>
      </c>
      <c r="E30" s="54" t="s">
        <v>137</v>
      </c>
      <c r="F30" s="54"/>
      <c r="G30" s="54"/>
      <c r="H30" s="54"/>
      <c r="I30" s="54"/>
      <c r="J30" s="54"/>
      <c r="K30" s="54">
        <f t="shared" si="7"/>
        <v>0</v>
      </c>
      <c r="L30" s="54"/>
      <c r="M30" s="54"/>
      <c r="N30" s="54"/>
      <c r="O30" s="54"/>
      <c r="P30" s="54"/>
      <c r="Q30" s="57">
        <f t="shared" si="2"/>
        <v>0</v>
      </c>
      <c r="R30" s="52"/>
    </row>
    <row r="31" spans="1:18" ht="35.25" customHeight="1" thickBot="1" x14ac:dyDescent="0.35">
      <c r="B31" s="53" t="s">
        <v>138</v>
      </c>
      <c r="C31" s="54">
        <v>8340</v>
      </c>
      <c r="D31" s="54" t="s">
        <v>139</v>
      </c>
      <c r="E31" s="54" t="s">
        <v>140</v>
      </c>
      <c r="F31" s="54"/>
      <c r="G31" s="54"/>
      <c r="H31" s="54"/>
      <c r="I31" s="54"/>
      <c r="J31" s="54"/>
      <c r="K31" s="54">
        <f t="shared" si="7"/>
        <v>58790</v>
      </c>
      <c r="L31" s="54"/>
      <c r="M31" s="54">
        <v>58790</v>
      </c>
      <c r="N31" s="54"/>
      <c r="O31" s="54"/>
      <c r="P31" s="54"/>
      <c r="Q31" s="57">
        <f t="shared" si="2"/>
        <v>58790</v>
      </c>
      <c r="R31" s="52"/>
    </row>
    <row r="32" spans="1:18" s="55" customFormat="1" ht="27" thickBot="1" x14ac:dyDescent="0.35">
      <c r="B32" s="60" t="s">
        <v>74</v>
      </c>
      <c r="C32" s="57" t="s">
        <v>75</v>
      </c>
      <c r="D32" s="57" t="s">
        <v>75</v>
      </c>
      <c r="E32" s="57" t="s">
        <v>76</v>
      </c>
      <c r="F32" s="57">
        <f t="shared" ref="F32:K32" si="8">F33</f>
        <v>108656460</v>
      </c>
      <c r="G32" s="57">
        <f t="shared" si="8"/>
        <v>108656460</v>
      </c>
      <c r="H32" s="57">
        <f t="shared" si="8"/>
        <v>96175640</v>
      </c>
      <c r="I32" s="57">
        <f t="shared" si="8"/>
        <v>6444500</v>
      </c>
      <c r="J32" s="57">
        <f t="shared" si="8"/>
        <v>0</v>
      </c>
      <c r="K32" s="54">
        <f t="shared" si="8"/>
        <v>6300000</v>
      </c>
      <c r="L32" s="57"/>
      <c r="M32" s="57">
        <f>M33</f>
        <v>2000000</v>
      </c>
      <c r="N32" s="57" t="s">
        <v>75</v>
      </c>
      <c r="O32" s="57" t="s">
        <v>75</v>
      </c>
      <c r="P32" s="57">
        <f>P33</f>
        <v>4300000</v>
      </c>
      <c r="Q32" s="57">
        <f t="shared" si="2"/>
        <v>114956460</v>
      </c>
      <c r="R32" s="59"/>
    </row>
    <row r="33" spans="2:18" ht="27" thickBot="1" x14ac:dyDescent="0.35">
      <c r="B33" s="60" t="s">
        <v>77</v>
      </c>
      <c r="C33" s="57"/>
      <c r="D33" s="57"/>
      <c r="E33" s="57" t="s">
        <v>76</v>
      </c>
      <c r="F33" s="54">
        <f>SUM(F34+F35+F39+F40+F41+F42+F44)</f>
        <v>108656460</v>
      </c>
      <c r="G33" s="54">
        <f t="shared" ref="G33:P33" si="9">SUM(G34+G35+G39+G40+G41+G42+G44)</f>
        <v>108656460</v>
      </c>
      <c r="H33" s="54">
        <f t="shared" si="9"/>
        <v>96175640</v>
      </c>
      <c r="I33" s="54">
        <f t="shared" si="9"/>
        <v>6444500</v>
      </c>
      <c r="J33" s="54">
        <f t="shared" si="9"/>
        <v>0</v>
      </c>
      <c r="K33" s="54">
        <f t="shared" si="9"/>
        <v>6300000</v>
      </c>
      <c r="L33" s="54">
        <f t="shared" si="9"/>
        <v>0</v>
      </c>
      <c r="M33" s="54">
        <f t="shared" si="9"/>
        <v>2000000</v>
      </c>
      <c r="N33" s="54">
        <f t="shared" si="9"/>
        <v>0</v>
      </c>
      <c r="O33" s="54">
        <f t="shared" si="9"/>
        <v>0</v>
      </c>
      <c r="P33" s="54">
        <f t="shared" si="9"/>
        <v>4300000</v>
      </c>
      <c r="Q33" s="57">
        <f t="shared" si="2"/>
        <v>114956460</v>
      </c>
      <c r="R33" s="52"/>
    </row>
    <row r="34" spans="2:18" ht="30.75" customHeight="1" thickBot="1" x14ac:dyDescent="0.35">
      <c r="B34" s="53" t="s">
        <v>141</v>
      </c>
      <c r="C34" s="54">
        <v>1141</v>
      </c>
      <c r="D34" s="54" t="s">
        <v>142</v>
      </c>
      <c r="E34" s="54" t="s">
        <v>143</v>
      </c>
      <c r="F34" s="54">
        <f t="shared" ref="F34:F45" si="10">SUM(G34)</f>
        <v>3489084</v>
      </c>
      <c r="G34" s="54">
        <v>3489084</v>
      </c>
      <c r="H34" s="54">
        <v>3379084</v>
      </c>
      <c r="I34" s="54">
        <v>0</v>
      </c>
      <c r="J34" s="54"/>
      <c r="K34" s="54">
        <f t="shared" ref="K34:K82" si="11">SUM(L34+M34+N34+O34+P34)</f>
        <v>0</v>
      </c>
      <c r="L34" s="54"/>
      <c r="M34" s="54"/>
      <c r="N34" s="54"/>
      <c r="O34" s="54"/>
      <c r="P34" s="54"/>
      <c r="Q34" s="57">
        <f t="shared" si="2"/>
        <v>3489084</v>
      </c>
      <c r="R34" s="52"/>
    </row>
    <row r="35" spans="2:18" ht="31.5" customHeight="1" thickBot="1" x14ac:dyDescent="0.35">
      <c r="B35" s="53" t="s">
        <v>78</v>
      </c>
      <c r="C35" s="54">
        <v>1021</v>
      </c>
      <c r="D35" s="54" t="s">
        <v>79</v>
      </c>
      <c r="E35" s="54" t="s">
        <v>80</v>
      </c>
      <c r="F35" s="54">
        <f t="shared" si="10"/>
        <v>41296156</v>
      </c>
      <c r="G35" s="54">
        <v>41296156</v>
      </c>
      <c r="H35" s="54">
        <v>31152856</v>
      </c>
      <c r="I35" s="54">
        <v>6444500</v>
      </c>
      <c r="J35" s="54"/>
      <c r="K35" s="54">
        <f t="shared" si="11"/>
        <v>2000000</v>
      </c>
      <c r="L35" s="54"/>
      <c r="M35" s="54">
        <v>2000000</v>
      </c>
      <c r="N35" s="54"/>
      <c r="O35" s="54"/>
      <c r="P35" s="54"/>
      <c r="Q35" s="57">
        <f t="shared" si="2"/>
        <v>43296156</v>
      </c>
      <c r="R35" s="52"/>
    </row>
    <row r="36" spans="2:18" ht="14.4" thickBot="1" x14ac:dyDescent="0.35">
      <c r="B36" s="53"/>
      <c r="C36" s="54"/>
      <c r="D36" s="54"/>
      <c r="E36" s="54" t="s">
        <v>144</v>
      </c>
      <c r="F36" s="54">
        <f t="shared" si="10"/>
        <v>27370400</v>
      </c>
      <c r="G36" s="54">
        <v>27370400</v>
      </c>
      <c r="H36" s="54">
        <v>24148400</v>
      </c>
      <c r="I36" s="54">
        <v>3222000</v>
      </c>
      <c r="J36" s="54"/>
      <c r="K36" s="54">
        <f t="shared" si="11"/>
        <v>0</v>
      </c>
      <c r="L36" s="54"/>
      <c r="M36" s="54"/>
      <c r="N36" s="54"/>
      <c r="O36" s="54"/>
      <c r="P36" s="54"/>
      <c r="Q36" s="57">
        <f t="shared" si="2"/>
        <v>27370400</v>
      </c>
      <c r="R36" s="52"/>
    </row>
    <row r="37" spans="2:18" ht="14.4" thickBot="1" x14ac:dyDescent="0.35">
      <c r="B37" s="53"/>
      <c r="C37" s="54"/>
      <c r="D37" s="54"/>
      <c r="E37" s="54" t="s">
        <v>145</v>
      </c>
      <c r="F37" s="54">
        <f t="shared" si="10"/>
        <v>13925756</v>
      </c>
      <c r="G37" s="54">
        <v>13925756</v>
      </c>
      <c r="H37" s="54">
        <v>7004456</v>
      </c>
      <c r="I37" s="54">
        <v>3222500</v>
      </c>
      <c r="J37" s="54"/>
      <c r="K37" s="54">
        <f t="shared" si="11"/>
        <v>0</v>
      </c>
      <c r="L37" s="54"/>
      <c r="M37" s="54"/>
      <c r="N37" s="54"/>
      <c r="O37" s="54"/>
      <c r="P37" s="54"/>
      <c r="Q37" s="57">
        <f t="shared" si="2"/>
        <v>13925756</v>
      </c>
      <c r="R37" s="52"/>
    </row>
    <row r="38" spans="2:18" ht="14.4" thickBot="1" x14ac:dyDescent="0.35">
      <c r="B38" s="53"/>
      <c r="C38" s="54"/>
      <c r="D38" s="54"/>
      <c r="E38" s="54" t="s">
        <v>146</v>
      </c>
      <c r="F38" s="54">
        <f t="shared" si="10"/>
        <v>0</v>
      </c>
      <c r="G38" s="54"/>
      <c r="H38" s="54"/>
      <c r="I38" s="54"/>
      <c r="J38" s="54"/>
      <c r="K38" s="54">
        <f>SUM(L38+M38+N38+O38+P38)</f>
        <v>2000000</v>
      </c>
      <c r="L38" s="54"/>
      <c r="M38" s="54">
        <v>2000000</v>
      </c>
      <c r="N38" s="54"/>
      <c r="O38" s="54"/>
      <c r="P38" s="54"/>
      <c r="Q38" s="57">
        <f t="shared" si="2"/>
        <v>2000000</v>
      </c>
      <c r="R38" s="52"/>
    </row>
    <row r="39" spans="2:18" ht="76.5" hidden="1" customHeight="1" x14ac:dyDescent="0.3">
      <c r="B39" s="53" t="s">
        <v>147</v>
      </c>
      <c r="C39" s="54">
        <v>1200</v>
      </c>
      <c r="D39" s="54" t="s">
        <v>142</v>
      </c>
      <c r="E39" s="54" t="s">
        <v>148</v>
      </c>
      <c r="F39" s="54">
        <f t="shared" si="10"/>
        <v>0</v>
      </c>
      <c r="G39" s="54"/>
      <c r="H39" s="54"/>
      <c r="I39" s="54"/>
      <c r="J39" s="54"/>
      <c r="K39" s="54">
        <f t="shared" si="11"/>
        <v>0</v>
      </c>
      <c r="L39" s="54"/>
      <c r="M39" s="54"/>
      <c r="N39" s="54"/>
      <c r="O39" s="54"/>
      <c r="P39" s="54"/>
      <c r="Q39" s="57">
        <f t="shared" si="2"/>
        <v>0</v>
      </c>
      <c r="R39" s="52"/>
    </row>
    <row r="40" spans="2:18" ht="34.5" customHeight="1" thickBot="1" x14ac:dyDescent="0.35">
      <c r="B40" s="53" t="s">
        <v>149</v>
      </c>
      <c r="C40" s="54">
        <v>1031</v>
      </c>
      <c r="D40" s="54" t="s">
        <v>79</v>
      </c>
      <c r="E40" s="54" t="s">
        <v>80</v>
      </c>
      <c r="F40" s="54">
        <f t="shared" si="10"/>
        <v>61643700</v>
      </c>
      <c r="G40" s="54">
        <v>61643700</v>
      </c>
      <c r="H40" s="54">
        <v>61643700</v>
      </c>
      <c r="I40" s="54"/>
      <c r="J40" s="54"/>
      <c r="K40" s="54">
        <f t="shared" si="11"/>
        <v>0</v>
      </c>
      <c r="L40" s="54"/>
      <c r="M40" s="54"/>
      <c r="N40" s="54"/>
      <c r="O40" s="54"/>
      <c r="P40" s="54"/>
      <c r="Q40" s="57">
        <f t="shared" si="2"/>
        <v>61643700</v>
      </c>
      <c r="R40" s="52"/>
    </row>
    <row r="41" spans="2:18" ht="34.5" customHeight="1" thickBot="1" x14ac:dyDescent="0.35">
      <c r="B41" s="53" t="s">
        <v>83</v>
      </c>
      <c r="C41" s="54"/>
      <c r="D41" s="54" t="s">
        <v>79</v>
      </c>
      <c r="E41" s="54" t="s">
        <v>80</v>
      </c>
      <c r="F41" s="54">
        <f t="shared" si="10"/>
        <v>1540000</v>
      </c>
      <c r="G41" s="54">
        <v>1540000</v>
      </c>
      <c r="H41" s="54"/>
      <c r="I41" s="54"/>
      <c r="J41" s="54"/>
      <c r="K41" s="54">
        <v>4300000</v>
      </c>
      <c r="L41" s="54"/>
      <c r="M41" s="54"/>
      <c r="N41" s="54"/>
      <c r="O41" s="54"/>
      <c r="P41" s="54">
        <v>4300000</v>
      </c>
      <c r="Q41" s="57">
        <f t="shared" si="2"/>
        <v>5840000</v>
      </c>
      <c r="R41" s="52"/>
    </row>
    <row r="42" spans="2:18" ht="78" customHeight="1" thickBot="1" x14ac:dyDescent="0.35">
      <c r="B42" s="53" t="s">
        <v>150</v>
      </c>
      <c r="C42" s="54">
        <v>3140</v>
      </c>
      <c r="D42" s="54">
        <v>1040</v>
      </c>
      <c r="E42" s="61" t="s">
        <v>126</v>
      </c>
      <c r="F42" s="54">
        <f t="shared" si="10"/>
        <v>661520</v>
      </c>
      <c r="G42" s="54">
        <v>661520</v>
      </c>
      <c r="H42" s="54"/>
      <c r="I42" s="54"/>
      <c r="J42" s="54"/>
      <c r="K42" s="54">
        <f t="shared" si="11"/>
        <v>0</v>
      </c>
      <c r="L42" s="54"/>
      <c r="M42" s="54"/>
      <c r="N42" s="54"/>
      <c r="O42" s="54"/>
      <c r="P42" s="54"/>
      <c r="Q42" s="57">
        <f t="shared" si="2"/>
        <v>661520</v>
      </c>
      <c r="R42" s="52"/>
    </row>
    <row r="43" spans="2:18" ht="35.25" customHeight="1" thickBot="1" x14ac:dyDescent="0.35">
      <c r="B43" s="53"/>
      <c r="C43" s="54"/>
      <c r="D43" s="54"/>
      <c r="E43" s="61" t="s">
        <v>127</v>
      </c>
      <c r="F43" s="54">
        <f t="shared" si="10"/>
        <v>50000</v>
      </c>
      <c r="G43" s="54">
        <v>50000</v>
      </c>
      <c r="H43" s="54"/>
      <c r="I43" s="54"/>
      <c r="J43" s="54"/>
      <c r="K43" s="54"/>
      <c r="L43" s="54"/>
      <c r="M43" s="54"/>
      <c r="N43" s="54"/>
      <c r="O43" s="54"/>
      <c r="P43" s="54"/>
      <c r="Q43" s="57">
        <f t="shared" si="2"/>
        <v>50000</v>
      </c>
      <c r="R43" s="52"/>
    </row>
    <row r="44" spans="2:18" ht="30.75" customHeight="1" thickBot="1" x14ac:dyDescent="0.35">
      <c r="B44" s="53" t="s">
        <v>151</v>
      </c>
      <c r="C44" s="54">
        <v>3242</v>
      </c>
      <c r="D44" s="54">
        <v>1090</v>
      </c>
      <c r="E44" s="54" t="s">
        <v>152</v>
      </c>
      <c r="F44" s="54">
        <f t="shared" si="10"/>
        <v>26000</v>
      </c>
      <c r="G44" s="54">
        <f>G45</f>
        <v>26000</v>
      </c>
      <c r="H44" s="54"/>
      <c r="I44" s="54"/>
      <c r="J44" s="54"/>
      <c r="K44" s="54">
        <f t="shared" si="11"/>
        <v>0</v>
      </c>
      <c r="L44" s="54"/>
      <c r="M44" s="54"/>
      <c r="N44" s="54"/>
      <c r="O44" s="54"/>
      <c r="P44" s="54"/>
      <c r="Q44" s="57">
        <f t="shared" si="2"/>
        <v>26000</v>
      </c>
      <c r="R44" s="52"/>
    </row>
    <row r="45" spans="2:18" ht="79.8" thickBot="1" x14ac:dyDescent="0.35">
      <c r="B45" s="53"/>
      <c r="C45" s="54"/>
      <c r="D45" s="54"/>
      <c r="E45" s="54" t="s">
        <v>153</v>
      </c>
      <c r="F45" s="54">
        <f t="shared" si="10"/>
        <v>26000</v>
      </c>
      <c r="G45" s="54">
        <v>26000</v>
      </c>
      <c r="H45" s="54"/>
      <c r="I45" s="54"/>
      <c r="J45" s="54"/>
      <c r="K45" s="54">
        <f t="shared" si="11"/>
        <v>0</v>
      </c>
      <c r="L45" s="54"/>
      <c r="M45" s="54"/>
      <c r="N45" s="54"/>
      <c r="O45" s="54"/>
      <c r="P45" s="54"/>
      <c r="Q45" s="57">
        <f t="shared" si="2"/>
        <v>26000</v>
      </c>
      <c r="R45" s="52"/>
    </row>
    <row r="46" spans="2:18" ht="53.4" thickBot="1" x14ac:dyDescent="0.35">
      <c r="B46" s="60" t="s">
        <v>87</v>
      </c>
      <c r="C46" s="54"/>
      <c r="D46" s="54"/>
      <c r="E46" s="57" t="s">
        <v>88</v>
      </c>
      <c r="F46" s="54">
        <f>SUM(F47+F59)</f>
        <v>12410085</v>
      </c>
      <c r="G46" s="54">
        <f>SUM(G47+G59)</f>
        <v>12410085</v>
      </c>
      <c r="H46" s="54">
        <f>SUM(H47+H59)</f>
        <v>4553354</v>
      </c>
      <c r="I46" s="54">
        <f>SUM(I47+I59)</f>
        <v>0</v>
      </c>
      <c r="J46" s="54">
        <f>SUM(J47+J59)</f>
        <v>0</v>
      </c>
      <c r="K46" s="54">
        <f>SUM(M46+N46+O46+P46)</f>
        <v>1500000</v>
      </c>
      <c r="L46" s="54">
        <f>SUM(L47+L59)</f>
        <v>0</v>
      </c>
      <c r="M46" s="54">
        <f>SUM(M47+M59)</f>
        <v>0</v>
      </c>
      <c r="N46" s="54">
        <f>SUM(N47+N59)</f>
        <v>0</v>
      </c>
      <c r="O46" s="54">
        <f>SUM(O47+O59)</f>
        <v>0</v>
      </c>
      <c r="P46" s="54">
        <f>SUM(P47+P59)</f>
        <v>1500000</v>
      </c>
      <c r="Q46" s="57">
        <f t="shared" si="2"/>
        <v>13910085</v>
      </c>
      <c r="R46" s="52"/>
    </row>
    <row r="47" spans="2:18" ht="53.4" thickBot="1" x14ac:dyDescent="0.35">
      <c r="B47" s="60" t="s">
        <v>89</v>
      </c>
      <c r="C47" s="54"/>
      <c r="D47" s="54"/>
      <c r="E47" s="57" t="s">
        <v>88</v>
      </c>
      <c r="F47" s="54">
        <f>SUM(F48+F49+F50+F51+F53+F55+F58)</f>
        <v>5495354</v>
      </c>
      <c r="G47" s="54">
        <f>SUM(G48+G49+G50+G51+G53+G55+G58)</f>
        <v>5495354</v>
      </c>
      <c r="H47" s="54">
        <f>SUM(H48+H49+H50+H51+H53+H55+H58)</f>
        <v>4553354</v>
      </c>
      <c r="I47" s="54">
        <f>SUM(I48+I55)</f>
        <v>0</v>
      </c>
      <c r="J47" s="54">
        <f>SUM(J48+J55)</f>
        <v>0</v>
      </c>
      <c r="K47" s="54">
        <f>SUM(L47+M47+N47+O47+P47)</f>
        <v>500000</v>
      </c>
      <c r="L47" s="54">
        <f>SUM(L48+L55)</f>
        <v>0</v>
      </c>
      <c r="M47" s="54">
        <f>SUM(M48+M55)</f>
        <v>0</v>
      </c>
      <c r="N47" s="54">
        <f>SUM(N48+N55)</f>
        <v>0</v>
      </c>
      <c r="O47" s="54">
        <f>SUM(O48+O55+O52)</f>
        <v>0</v>
      </c>
      <c r="P47" s="54">
        <f>SUM(P48+P55+P52)</f>
        <v>500000</v>
      </c>
      <c r="Q47" s="57">
        <f t="shared" si="2"/>
        <v>5995354</v>
      </c>
      <c r="R47" s="52"/>
    </row>
    <row r="48" spans="2:18" ht="57" customHeight="1" thickBot="1" x14ac:dyDescent="0.35">
      <c r="B48" s="53" t="s">
        <v>154</v>
      </c>
      <c r="C48" s="54" t="s">
        <v>155</v>
      </c>
      <c r="D48" s="54" t="s">
        <v>52</v>
      </c>
      <c r="E48" s="54" t="s">
        <v>156</v>
      </c>
      <c r="F48" s="54">
        <f t="shared" ref="F48:F62" si="12">SUM(G48)</f>
        <v>3650194</v>
      </c>
      <c r="G48" s="54">
        <v>3650194</v>
      </c>
      <c r="H48" s="54">
        <v>3552194</v>
      </c>
      <c r="I48" s="54"/>
      <c r="J48" s="54"/>
      <c r="K48" s="54">
        <f t="shared" si="11"/>
        <v>0</v>
      </c>
      <c r="L48" s="54"/>
      <c r="M48" s="54"/>
      <c r="N48" s="54"/>
      <c r="O48" s="54"/>
      <c r="P48" s="54"/>
      <c r="Q48" s="57">
        <f t="shared" si="2"/>
        <v>3650194</v>
      </c>
      <c r="R48" s="52"/>
    </row>
    <row r="49" spans="2:18" ht="57" customHeight="1" thickBot="1" x14ac:dyDescent="0.35">
      <c r="B49" s="53" t="s">
        <v>157</v>
      </c>
      <c r="C49" s="54"/>
      <c r="D49" s="54"/>
      <c r="E49" s="54" t="s">
        <v>158</v>
      </c>
      <c r="F49" s="54">
        <f t="shared" si="12"/>
        <v>1000</v>
      </c>
      <c r="G49" s="54">
        <v>1000</v>
      </c>
      <c r="H49" s="54"/>
      <c r="I49" s="54"/>
      <c r="J49" s="54"/>
      <c r="K49" s="54">
        <v>0</v>
      </c>
      <c r="L49" s="54"/>
      <c r="M49" s="54"/>
      <c r="N49" s="54"/>
      <c r="O49" s="54"/>
      <c r="P49" s="54"/>
      <c r="Q49" s="57">
        <f t="shared" si="2"/>
        <v>1000</v>
      </c>
      <c r="R49" s="52"/>
    </row>
    <row r="50" spans="2:18" ht="57" customHeight="1" thickBot="1" x14ac:dyDescent="0.35">
      <c r="B50" s="53" t="s">
        <v>159</v>
      </c>
      <c r="C50" s="54"/>
      <c r="D50" s="54"/>
      <c r="E50" s="54" t="s">
        <v>160</v>
      </c>
      <c r="F50" s="54">
        <f t="shared" si="12"/>
        <v>5000</v>
      </c>
      <c r="G50" s="54">
        <v>5000</v>
      </c>
      <c r="H50" s="54"/>
      <c r="I50" s="54"/>
      <c r="J50" s="54"/>
      <c r="K50" s="54">
        <v>0</v>
      </c>
      <c r="L50" s="54"/>
      <c r="M50" s="54"/>
      <c r="N50" s="54"/>
      <c r="O50" s="54"/>
      <c r="P50" s="54"/>
      <c r="Q50" s="57">
        <f t="shared" si="2"/>
        <v>5000</v>
      </c>
      <c r="R50" s="52"/>
    </row>
    <row r="51" spans="2:18" ht="76.5" customHeight="1" thickBot="1" x14ac:dyDescent="0.35">
      <c r="B51" s="53" t="s">
        <v>161</v>
      </c>
      <c r="C51" s="54"/>
      <c r="D51" s="54"/>
      <c r="E51" s="54" t="s">
        <v>162</v>
      </c>
      <c r="F51" s="54">
        <f t="shared" si="12"/>
        <v>1011160</v>
      </c>
      <c r="G51" s="54">
        <v>1011160</v>
      </c>
      <c r="H51" s="54">
        <v>1001160</v>
      </c>
      <c r="I51" s="54"/>
      <c r="J51" s="54"/>
      <c r="K51" s="54">
        <v>0</v>
      </c>
      <c r="L51" s="54"/>
      <c r="M51" s="54"/>
      <c r="N51" s="54"/>
      <c r="O51" s="54"/>
      <c r="P51" s="54"/>
      <c r="Q51" s="57">
        <f t="shared" si="2"/>
        <v>1011160</v>
      </c>
      <c r="R51" s="52"/>
    </row>
    <row r="52" spans="2:18" ht="66.75" customHeight="1" thickBot="1" x14ac:dyDescent="0.35">
      <c r="B52" s="53" t="s">
        <v>90</v>
      </c>
      <c r="C52" s="54">
        <v>0</v>
      </c>
      <c r="D52" s="54">
        <v>1040</v>
      </c>
      <c r="E52" s="54" t="s">
        <v>163</v>
      </c>
      <c r="F52" s="54">
        <f t="shared" si="12"/>
        <v>0</v>
      </c>
      <c r="G52" s="54"/>
      <c r="H52" s="54"/>
      <c r="I52" s="54"/>
      <c r="J52" s="54"/>
      <c r="K52" s="54">
        <f t="shared" si="11"/>
        <v>500000</v>
      </c>
      <c r="L52" s="54"/>
      <c r="M52" s="54"/>
      <c r="N52" s="54"/>
      <c r="O52" s="54"/>
      <c r="P52" s="54">
        <v>500000</v>
      </c>
      <c r="Q52" s="57">
        <f t="shared" si="2"/>
        <v>500000</v>
      </c>
      <c r="R52" s="52"/>
    </row>
    <row r="53" spans="2:18" ht="85.5" customHeight="1" thickBot="1" x14ac:dyDescent="0.35">
      <c r="B53" s="53" t="s">
        <v>164</v>
      </c>
      <c r="C53" s="54">
        <v>3140</v>
      </c>
      <c r="D53" s="54">
        <v>1040</v>
      </c>
      <c r="E53" s="61" t="s">
        <v>126</v>
      </c>
      <c r="F53" s="54">
        <f t="shared" si="12"/>
        <v>100000</v>
      </c>
      <c r="G53" s="54">
        <v>100000</v>
      </c>
      <c r="H53" s="54"/>
      <c r="I53" s="54"/>
      <c r="J53" s="54"/>
      <c r="K53" s="54">
        <f t="shared" si="11"/>
        <v>0</v>
      </c>
      <c r="L53" s="54"/>
      <c r="M53" s="54"/>
      <c r="N53" s="54"/>
      <c r="O53" s="54"/>
      <c r="P53" s="54"/>
      <c r="Q53" s="57">
        <f t="shared" si="2"/>
        <v>100000</v>
      </c>
      <c r="R53" s="52"/>
    </row>
    <row r="54" spans="2:18" ht="37.5" customHeight="1" thickBot="1" x14ac:dyDescent="0.35">
      <c r="B54" s="53"/>
      <c r="C54" s="54"/>
      <c r="D54" s="54"/>
      <c r="E54" s="61" t="s">
        <v>127</v>
      </c>
      <c r="F54" s="54">
        <f t="shared" si="12"/>
        <v>100000</v>
      </c>
      <c r="G54" s="54">
        <v>100000</v>
      </c>
      <c r="H54" s="54"/>
      <c r="I54" s="54"/>
      <c r="J54" s="54"/>
      <c r="K54" s="54"/>
      <c r="L54" s="54"/>
      <c r="M54" s="54"/>
      <c r="N54" s="54"/>
      <c r="O54" s="54"/>
      <c r="P54" s="54"/>
      <c r="Q54" s="57"/>
      <c r="R54" s="52"/>
    </row>
    <row r="55" spans="2:18" ht="39.75" customHeight="1" thickBot="1" x14ac:dyDescent="0.35">
      <c r="B55" s="53" t="s">
        <v>165</v>
      </c>
      <c r="C55" s="54">
        <v>3242</v>
      </c>
      <c r="D55" s="54">
        <v>1090</v>
      </c>
      <c r="E55" s="54" t="s">
        <v>166</v>
      </c>
      <c r="F55" s="54">
        <f t="shared" si="12"/>
        <v>500000</v>
      </c>
      <c r="G55" s="54">
        <v>500000</v>
      </c>
      <c r="H55" s="54"/>
      <c r="I55" s="54"/>
      <c r="J55" s="54"/>
      <c r="K55" s="54">
        <f t="shared" si="11"/>
        <v>0</v>
      </c>
      <c r="L55" s="54"/>
      <c r="M55" s="54"/>
      <c r="N55" s="54"/>
      <c r="O55" s="54"/>
      <c r="P55" s="54"/>
      <c r="Q55" s="57">
        <f t="shared" si="2"/>
        <v>500000</v>
      </c>
      <c r="R55" s="52"/>
    </row>
    <row r="56" spans="2:18" ht="40.200000000000003" thickBot="1" x14ac:dyDescent="0.35">
      <c r="B56" s="53"/>
      <c r="C56" s="54"/>
      <c r="D56" s="54"/>
      <c r="E56" s="54" t="s">
        <v>167</v>
      </c>
      <c r="F56" s="54">
        <f t="shared" si="12"/>
        <v>400000</v>
      </c>
      <c r="G56" s="54">
        <v>400000</v>
      </c>
      <c r="H56" s="54"/>
      <c r="I56" s="54"/>
      <c r="J56" s="54"/>
      <c r="K56" s="54">
        <f t="shared" si="11"/>
        <v>0</v>
      </c>
      <c r="L56" s="54"/>
      <c r="M56" s="54"/>
      <c r="N56" s="54"/>
      <c r="O56" s="54"/>
      <c r="P56" s="54"/>
      <c r="Q56" s="57">
        <f t="shared" si="2"/>
        <v>400000</v>
      </c>
      <c r="R56" s="52"/>
    </row>
    <row r="57" spans="2:18" ht="27" thickBot="1" x14ac:dyDescent="0.35">
      <c r="B57" s="53"/>
      <c r="C57" s="54"/>
      <c r="D57" s="54"/>
      <c r="E57" s="54" t="s">
        <v>168</v>
      </c>
      <c r="F57" s="54">
        <f t="shared" si="12"/>
        <v>100000</v>
      </c>
      <c r="G57" s="54">
        <v>100000</v>
      </c>
      <c r="H57" s="54"/>
      <c r="I57" s="54"/>
      <c r="J57" s="54"/>
      <c r="K57" s="54"/>
      <c r="L57" s="54"/>
      <c r="M57" s="54"/>
      <c r="N57" s="54"/>
      <c r="O57" s="54"/>
      <c r="P57" s="54"/>
      <c r="Q57" s="57"/>
      <c r="R57" s="52"/>
    </row>
    <row r="58" spans="2:18" ht="93" thickBot="1" x14ac:dyDescent="0.35">
      <c r="B58" s="53" t="s">
        <v>169</v>
      </c>
      <c r="C58" s="54"/>
      <c r="D58" s="54"/>
      <c r="E58" s="54" t="s">
        <v>170</v>
      </c>
      <c r="F58" s="54">
        <f t="shared" si="12"/>
        <v>228000</v>
      </c>
      <c r="G58" s="54">
        <v>228000</v>
      </c>
      <c r="H58" s="54"/>
      <c r="I58" s="54"/>
      <c r="J58" s="54"/>
      <c r="K58" s="54"/>
      <c r="L58" s="54"/>
      <c r="M58" s="54"/>
      <c r="N58" s="54"/>
      <c r="O58" s="54"/>
      <c r="P58" s="54"/>
      <c r="Q58" s="57">
        <f t="shared" si="2"/>
        <v>228000</v>
      </c>
      <c r="R58" s="52"/>
    </row>
    <row r="59" spans="2:18" s="55" customFormat="1" ht="40.200000000000003" thickBot="1" x14ac:dyDescent="0.35">
      <c r="B59" s="60" t="s">
        <v>89</v>
      </c>
      <c r="C59" s="57"/>
      <c r="D59" s="57"/>
      <c r="E59" s="57" t="s">
        <v>171</v>
      </c>
      <c r="F59" s="57">
        <f>SUM(F60+F61)</f>
        <v>6914731</v>
      </c>
      <c r="G59" s="57">
        <f>SUM(G61+G60)</f>
        <v>6914731</v>
      </c>
      <c r="H59" s="57">
        <f t="shared" ref="H59:Q59" si="13">SUM(H61+H60)</f>
        <v>0</v>
      </c>
      <c r="I59" s="57">
        <f t="shared" si="13"/>
        <v>0</v>
      </c>
      <c r="J59" s="57">
        <f t="shared" si="13"/>
        <v>0</v>
      </c>
      <c r="K59" s="57">
        <f>SUM(K61+K60)</f>
        <v>1000000</v>
      </c>
      <c r="L59" s="57">
        <f t="shared" si="13"/>
        <v>0</v>
      </c>
      <c r="M59" s="57">
        <f t="shared" si="13"/>
        <v>0</v>
      </c>
      <c r="N59" s="57">
        <f t="shared" si="13"/>
        <v>0</v>
      </c>
      <c r="O59" s="57">
        <f t="shared" si="13"/>
        <v>0</v>
      </c>
      <c r="P59" s="57">
        <f t="shared" si="13"/>
        <v>1000000</v>
      </c>
      <c r="Q59" s="57">
        <f t="shared" si="13"/>
        <v>7914731</v>
      </c>
      <c r="R59" s="59"/>
    </row>
    <row r="60" spans="2:18" ht="61.5" customHeight="1" thickBot="1" x14ac:dyDescent="0.35">
      <c r="B60" s="53" t="s">
        <v>172</v>
      </c>
      <c r="C60" s="54">
        <v>2111</v>
      </c>
      <c r="D60" s="54" t="s">
        <v>173</v>
      </c>
      <c r="E60" s="54" t="s">
        <v>174</v>
      </c>
      <c r="F60" s="54">
        <f>SUM(G60)</f>
        <v>532797</v>
      </c>
      <c r="G60" s="54">
        <v>532797</v>
      </c>
      <c r="H60" s="54"/>
      <c r="I60" s="54"/>
      <c r="J60" s="54"/>
      <c r="K60" s="54">
        <f>SUM(L60+M60+N60+O60+P60)</f>
        <v>0</v>
      </c>
      <c r="L60" s="54"/>
      <c r="M60" s="54"/>
      <c r="N60" s="54"/>
      <c r="O60" s="54"/>
      <c r="P60" s="54"/>
      <c r="Q60" s="57">
        <f>SUM(F60+K60)</f>
        <v>532797</v>
      </c>
      <c r="R60" s="52"/>
    </row>
    <row r="61" spans="2:18" ht="61.5" customHeight="1" thickBot="1" x14ac:dyDescent="0.35">
      <c r="B61" s="53" t="s">
        <v>93</v>
      </c>
      <c r="C61" s="54">
        <v>2152</v>
      </c>
      <c r="D61" s="54" t="s">
        <v>175</v>
      </c>
      <c r="E61" s="54" t="s">
        <v>176</v>
      </c>
      <c r="F61" s="54">
        <f t="shared" si="12"/>
        <v>6381934</v>
      </c>
      <c r="G61" s="54">
        <v>6381934</v>
      </c>
      <c r="H61" s="54"/>
      <c r="I61" s="54"/>
      <c r="J61" s="54"/>
      <c r="K61" s="54">
        <v>1000000</v>
      </c>
      <c r="L61" s="54"/>
      <c r="M61" s="54"/>
      <c r="N61" s="54"/>
      <c r="O61" s="54"/>
      <c r="P61" s="54">
        <v>1000000</v>
      </c>
      <c r="Q61" s="57">
        <f t="shared" si="2"/>
        <v>7381934</v>
      </c>
      <c r="R61" s="52"/>
    </row>
    <row r="62" spans="2:18" ht="27" thickBot="1" x14ac:dyDescent="0.35">
      <c r="B62" s="53"/>
      <c r="C62" s="54"/>
      <c r="D62" s="54"/>
      <c r="E62" s="54" t="s">
        <v>177</v>
      </c>
      <c r="F62" s="54">
        <f t="shared" si="12"/>
        <v>100000</v>
      </c>
      <c r="G62" s="54">
        <v>100000</v>
      </c>
      <c r="H62" s="54"/>
      <c r="I62" s="54"/>
      <c r="J62" s="54"/>
      <c r="K62" s="54">
        <f t="shared" si="11"/>
        <v>0</v>
      </c>
      <c r="L62" s="54"/>
      <c r="M62" s="54"/>
      <c r="N62" s="54"/>
      <c r="O62" s="54"/>
      <c r="P62" s="54"/>
      <c r="Q62" s="57">
        <f t="shared" si="2"/>
        <v>100000</v>
      </c>
      <c r="R62" s="52"/>
    </row>
    <row r="63" spans="2:18" ht="27" thickBot="1" x14ac:dyDescent="0.35">
      <c r="B63" s="60">
        <v>1000000</v>
      </c>
      <c r="C63" s="57"/>
      <c r="D63" s="57"/>
      <c r="E63" s="57" t="s">
        <v>98</v>
      </c>
      <c r="F63" s="54">
        <f>F64</f>
        <v>11611013</v>
      </c>
      <c r="G63" s="54">
        <f>G64</f>
        <v>11611013</v>
      </c>
      <c r="H63" s="54">
        <f>H64</f>
        <v>9530139</v>
      </c>
      <c r="I63" s="54">
        <f>I64</f>
        <v>520000</v>
      </c>
      <c r="J63" s="54"/>
      <c r="K63" s="54">
        <f>K64</f>
        <v>2250000</v>
      </c>
      <c r="L63" s="54"/>
      <c r="M63" s="54"/>
      <c r="N63" s="54"/>
      <c r="O63" s="54"/>
      <c r="P63" s="54">
        <f>P64</f>
        <v>2250000</v>
      </c>
      <c r="Q63" s="57">
        <f t="shared" si="2"/>
        <v>13861013</v>
      </c>
      <c r="R63" s="52"/>
    </row>
    <row r="64" spans="2:18" ht="27" thickBot="1" x14ac:dyDescent="0.35">
      <c r="B64" s="60">
        <v>1010000</v>
      </c>
      <c r="C64" s="57"/>
      <c r="D64" s="57"/>
      <c r="E64" s="57" t="s">
        <v>98</v>
      </c>
      <c r="F64" s="54">
        <f>SUM(F65+F66+F68+F69+F70+F71+F73+F75)</f>
        <v>11611013</v>
      </c>
      <c r="G64" s="54">
        <f>SUM(G65+G66+G68+G69+G70+G71+G73+G75)</f>
        <v>11611013</v>
      </c>
      <c r="H64" s="54">
        <f t="shared" ref="H64:P64" si="14">SUM(H65+H66+H68+H69+H70+H71+H73+H75)</f>
        <v>9530139</v>
      </c>
      <c r="I64" s="54">
        <f t="shared" si="14"/>
        <v>520000</v>
      </c>
      <c r="J64" s="54">
        <f t="shared" si="14"/>
        <v>0</v>
      </c>
      <c r="K64" s="54">
        <f t="shared" si="14"/>
        <v>2250000</v>
      </c>
      <c r="L64" s="54">
        <f t="shared" si="14"/>
        <v>0</v>
      </c>
      <c r="M64" s="54">
        <f t="shared" si="14"/>
        <v>0</v>
      </c>
      <c r="N64" s="54">
        <f t="shared" si="14"/>
        <v>0</v>
      </c>
      <c r="O64" s="54">
        <f t="shared" si="14"/>
        <v>0</v>
      </c>
      <c r="P64" s="54">
        <f t="shared" si="14"/>
        <v>2250000</v>
      </c>
      <c r="Q64" s="57">
        <f t="shared" si="2"/>
        <v>13861013</v>
      </c>
      <c r="R64" s="52"/>
    </row>
    <row r="65" spans="2:18" ht="27" thickBot="1" x14ac:dyDescent="0.35">
      <c r="B65" s="53">
        <v>1011080</v>
      </c>
      <c r="C65" s="57"/>
      <c r="D65" s="57"/>
      <c r="E65" s="54" t="s">
        <v>178</v>
      </c>
      <c r="F65" s="54">
        <f t="shared" ref="F65:F72" si="15">SUM(G65)</f>
        <v>864479</v>
      </c>
      <c r="G65" s="54">
        <v>864479</v>
      </c>
      <c r="H65" s="54">
        <v>864479</v>
      </c>
      <c r="I65" s="54"/>
      <c r="J65" s="54"/>
      <c r="K65" s="54"/>
      <c r="L65" s="54"/>
      <c r="M65" s="54"/>
      <c r="N65" s="54"/>
      <c r="O65" s="54"/>
      <c r="P65" s="54"/>
      <c r="Q65" s="57">
        <f t="shared" si="2"/>
        <v>864479</v>
      </c>
      <c r="R65" s="52"/>
    </row>
    <row r="66" spans="2:18" ht="79.8" thickBot="1" x14ac:dyDescent="0.35">
      <c r="B66" s="53">
        <v>1013140</v>
      </c>
      <c r="C66" s="54">
        <v>3140</v>
      </c>
      <c r="D66" s="54">
        <v>1040</v>
      </c>
      <c r="E66" s="61" t="s">
        <v>126</v>
      </c>
      <c r="F66" s="54">
        <f t="shared" si="15"/>
        <v>50000</v>
      </c>
      <c r="G66" s="54">
        <v>50000</v>
      </c>
      <c r="H66" s="54"/>
      <c r="I66" s="54"/>
      <c r="J66" s="54"/>
      <c r="K66" s="54"/>
      <c r="L66" s="54"/>
      <c r="M66" s="54"/>
      <c r="N66" s="54"/>
      <c r="O66" s="54"/>
      <c r="P66" s="54"/>
      <c r="Q66" s="57">
        <f t="shared" si="2"/>
        <v>50000</v>
      </c>
      <c r="R66" s="52"/>
    </row>
    <row r="67" spans="2:18" ht="27" thickBot="1" x14ac:dyDescent="0.35">
      <c r="B67" s="53"/>
      <c r="C67" s="57"/>
      <c r="D67" s="57"/>
      <c r="E67" s="61" t="s">
        <v>127</v>
      </c>
      <c r="F67" s="54">
        <v>50000</v>
      </c>
      <c r="G67" s="54">
        <v>50000</v>
      </c>
      <c r="H67" s="54"/>
      <c r="I67" s="54"/>
      <c r="J67" s="54"/>
      <c r="K67" s="54"/>
      <c r="L67" s="54"/>
      <c r="M67" s="54"/>
      <c r="N67" s="54"/>
      <c r="O67" s="54"/>
      <c r="P67" s="54"/>
      <c r="Q67" s="57"/>
      <c r="R67" s="52"/>
    </row>
    <row r="68" spans="2:18" ht="25.5" customHeight="1" thickBot="1" x14ac:dyDescent="0.35">
      <c r="B68" s="53">
        <v>1014030</v>
      </c>
      <c r="C68" s="54">
        <v>4030</v>
      </c>
      <c r="D68" s="54" t="s">
        <v>179</v>
      </c>
      <c r="E68" s="54" t="s">
        <v>180</v>
      </c>
      <c r="F68" s="54">
        <f t="shared" si="15"/>
        <v>1751950</v>
      </c>
      <c r="G68" s="54">
        <v>1751950</v>
      </c>
      <c r="H68" s="54">
        <v>1486550</v>
      </c>
      <c r="I68" s="54">
        <v>235000</v>
      </c>
      <c r="J68" s="54"/>
      <c r="K68" s="54">
        <f t="shared" si="11"/>
        <v>0</v>
      </c>
      <c r="L68" s="54"/>
      <c r="M68" s="54"/>
      <c r="N68" s="54"/>
      <c r="O68" s="54"/>
      <c r="P68" s="54"/>
      <c r="Q68" s="57">
        <f t="shared" si="2"/>
        <v>1751950</v>
      </c>
      <c r="R68" s="52"/>
    </row>
    <row r="69" spans="2:18" ht="56.25" customHeight="1" thickBot="1" x14ac:dyDescent="0.35">
      <c r="B69" s="53">
        <v>1014060</v>
      </c>
      <c r="C69" s="54">
        <v>4060</v>
      </c>
      <c r="D69" s="54" t="s">
        <v>99</v>
      </c>
      <c r="E69" s="54" t="s">
        <v>100</v>
      </c>
      <c r="F69" s="54">
        <f t="shared" si="15"/>
        <v>5312413</v>
      </c>
      <c r="G69" s="54">
        <v>5312413</v>
      </c>
      <c r="H69" s="54">
        <v>4866739</v>
      </c>
      <c r="I69" s="54">
        <v>285000</v>
      </c>
      <c r="J69" s="54"/>
      <c r="K69" s="54">
        <f>SUM(L69+M69+N69+O69+P69)</f>
        <v>1750000</v>
      </c>
      <c r="L69" s="54"/>
      <c r="M69" s="54"/>
      <c r="N69" s="54"/>
      <c r="O69" s="54"/>
      <c r="P69" s="54">
        <v>1750000</v>
      </c>
      <c r="Q69" s="57">
        <f t="shared" si="2"/>
        <v>7062413</v>
      </c>
      <c r="R69" s="52"/>
    </row>
    <row r="70" spans="2:18" ht="32.25" customHeight="1" thickBot="1" x14ac:dyDescent="0.35">
      <c r="B70" s="53">
        <v>1014081</v>
      </c>
      <c r="C70" s="54">
        <v>4081</v>
      </c>
      <c r="D70" s="54" t="s">
        <v>104</v>
      </c>
      <c r="E70" s="54" t="s">
        <v>105</v>
      </c>
      <c r="F70" s="54">
        <f>SUM(G70)</f>
        <v>1667692</v>
      </c>
      <c r="G70" s="54">
        <v>1667692</v>
      </c>
      <c r="H70" s="54">
        <v>1447892</v>
      </c>
      <c r="I70" s="54"/>
      <c r="J70" s="54"/>
      <c r="K70" s="54">
        <f>SUM(L70+M70+N70+O70+P70)</f>
        <v>500000</v>
      </c>
      <c r="L70" s="54"/>
      <c r="M70" s="54"/>
      <c r="N70" s="54"/>
      <c r="O70" s="54"/>
      <c r="P70" s="54">
        <v>500000</v>
      </c>
      <c r="Q70" s="57">
        <f>SUM(F70+K70)</f>
        <v>2167692</v>
      </c>
      <c r="R70" s="52"/>
    </row>
    <row r="71" spans="2:18" ht="27" thickBot="1" x14ac:dyDescent="0.35">
      <c r="B71" s="53">
        <v>1014082</v>
      </c>
      <c r="C71" s="54">
        <v>4082</v>
      </c>
      <c r="D71" s="54" t="s">
        <v>104</v>
      </c>
      <c r="E71" s="54" t="s">
        <v>181</v>
      </c>
      <c r="F71" s="54">
        <f t="shared" si="15"/>
        <v>1000000</v>
      </c>
      <c r="G71" s="54">
        <v>1000000</v>
      </c>
      <c r="H71" s="54"/>
      <c r="I71" s="54"/>
      <c r="J71" s="54"/>
      <c r="K71" s="54">
        <f t="shared" si="11"/>
        <v>0</v>
      </c>
      <c r="L71" s="54"/>
      <c r="M71" s="54"/>
      <c r="N71" s="54"/>
      <c r="O71" s="54"/>
      <c r="P71" s="54"/>
      <c r="Q71" s="57">
        <f t="shared" si="2"/>
        <v>1000000</v>
      </c>
      <c r="R71" s="52"/>
    </row>
    <row r="72" spans="2:18" ht="14.4" thickBot="1" x14ac:dyDescent="0.35">
      <c r="B72" s="53"/>
      <c r="C72" s="54"/>
      <c r="D72" s="54"/>
      <c r="E72" s="54" t="s">
        <v>182</v>
      </c>
      <c r="F72" s="54">
        <f t="shared" si="15"/>
        <v>1000000</v>
      </c>
      <c r="G72" s="54">
        <v>1000000</v>
      </c>
      <c r="H72" s="54"/>
      <c r="I72" s="54"/>
      <c r="J72" s="54"/>
      <c r="K72" s="54">
        <f t="shared" si="11"/>
        <v>0</v>
      </c>
      <c r="L72" s="54"/>
      <c r="M72" s="54"/>
      <c r="N72" s="54"/>
      <c r="O72" s="54"/>
      <c r="P72" s="54"/>
      <c r="Q72" s="57">
        <f t="shared" si="2"/>
        <v>1000000</v>
      </c>
      <c r="R72" s="52"/>
    </row>
    <row r="73" spans="2:18" ht="40.200000000000003" thickBot="1" x14ac:dyDescent="0.35">
      <c r="B73" s="53">
        <v>1015011</v>
      </c>
      <c r="C73" s="54">
        <v>5011</v>
      </c>
      <c r="D73" s="54" t="s">
        <v>183</v>
      </c>
      <c r="E73" s="54" t="s">
        <v>184</v>
      </c>
      <c r="F73" s="54">
        <f>SUM(G73)</f>
        <v>100000</v>
      </c>
      <c r="G73" s="54">
        <v>100000</v>
      </c>
      <c r="H73" s="54"/>
      <c r="I73" s="54"/>
      <c r="J73" s="54"/>
      <c r="K73" s="54">
        <f t="shared" si="11"/>
        <v>0</v>
      </c>
      <c r="L73" s="54"/>
      <c r="M73" s="54"/>
      <c r="N73" s="54"/>
      <c r="O73" s="54"/>
      <c r="P73" s="54"/>
      <c r="Q73" s="57">
        <f t="shared" si="2"/>
        <v>100000</v>
      </c>
      <c r="R73" s="52"/>
    </row>
    <row r="74" spans="2:18" ht="27" thickBot="1" x14ac:dyDescent="0.35">
      <c r="B74" s="53"/>
      <c r="C74" s="54"/>
      <c r="D74" s="54"/>
      <c r="E74" s="54" t="s">
        <v>185</v>
      </c>
      <c r="F74" s="54">
        <f>SUM(G74)</f>
        <v>100000</v>
      </c>
      <c r="G74" s="54">
        <v>100000</v>
      </c>
      <c r="H74" s="54"/>
      <c r="I74" s="54"/>
      <c r="J74" s="54"/>
      <c r="K74" s="54">
        <f t="shared" si="11"/>
        <v>0</v>
      </c>
      <c r="L74" s="54"/>
      <c r="M74" s="54"/>
      <c r="N74" s="54"/>
      <c r="O74" s="54"/>
      <c r="P74" s="54"/>
      <c r="Q74" s="57">
        <f t="shared" si="2"/>
        <v>100000</v>
      </c>
      <c r="R74" s="52"/>
    </row>
    <row r="75" spans="2:18" ht="40.200000000000003" thickBot="1" x14ac:dyDescent="0.35">
      <c r="B75" s="53">
        <v>1015031</v>
      </c>
      <c r="C75" s="54"/>
      <c r="D75" s="54"/>
      <c r="E75" s="54" t="s">
        <v>186</v>
      </c>
      <c r="F75" s="54">
        <f>SUM(G75)</f>
        <v>864479</v>
      </c>
      <c r="G75" s="54">
        <v>864479</v>
      </c>
      <c r="H75" s="54">
        <v>864479</v>
      </c>
      <c r="I75" s="54"/>
      <c r="J75" s="54"/>
      <c r="K75" s="54">
        <f t="shared" si="11"/>
        <v>0</v>
      </c>
      <c r="L75" s="54"/>
      <c r="M75" s="54"/>
      <c r="N75" s="54"/>
      <c r="O75" s="54"/>
      <c r="P75" s="54"/>
      <c r="Q75" s="57">
        <f t="shared" si="2"/>
        <v>864479</v>
      </c>
      <c r="R75" s="52"/>
    </row>
    <row r="76" spans="2:18" s="55" customFormat="1" ht="40.200000000000003" thickBot="1" x14ac:dyDescent="0.35">
      <c r="B76" s="60">
        <v>3700000</v>
      </c>
      <c r="C76" s="57"/>
      <c r="D76" s="57"/>
      <c r="E76" s="57" t="s">
        <v>187</v>
      </c>
      <c r="F76" s="57">
        <f>F77</f>
        <v>1267640</v>
      </c>
      <c r="G76" s="57">
        <f>G77</f>
        <v>1267640</v>
      </c>
      <c r="H76" s="57">
        <f>H77</f>
        <v>1057760</v>
      </c>
      <c r="I76" s="57">
        <f>I77</f>
        <v>0</v>
      </c>
      <c r="J76" s="57">
        <f>J77</f>
        <v>0</v>
      </c>
      <c r="K76" s="54">
        <f t="shared" si="11"/>
        <v>0</v>
      </c>
      <c r="L76" s="57"/>
      <c r="M76" s="57"/>
      <c r="N76" s="57"/>
      <c r="O76" s="57"/>
      <c r="P76" s="57"/>
      <c r="Q76" s="57">
        <f t="shared" si="2"/>
        <v>1267640</v>
      </c>
      <c r="R76" s="59"/>
    </row>
    <row r="77" spans="2:18" ht="40.200000000000003" thickBot="1" x14ac:dyDescent="0.35">
      <c r="B77" s="60">
        <v>3710000</v>
      </c>
      <c r="C77" s="54"/>
      <c r="D77" s="54"/>
      <c r="E77" s="57" t="s">
        <v>187</v>
      </c>
      <c r="F77" s="54">
        <f>SUM(F78+F79+F80+F81)</f>
        <v>1267640</v>
      </c>
      <c r="G77" s="54">
        <f>SUM(G78+G79+G80+G81)</f>
        <v>1267640</v>
      </c>
      <c r="H77" s="54">
        <f t="shared" ref="H77:P77" si="16">SUM(H78+H80+H81)</f>
        <v>1057760</v>
      </c>
      <c r="I77" s="54">
        <f t="shared" si="16"/>
        <v>0</v>
      </c>
      <c r="J77" s="54">
        <f t="shared" si="16"/>
        <v>0</v>
      </c>
      <c r="K77" s="54">
        <f t="shared" si="11"/>
        <v>0</v>
      </c>
      <c r="L77" s="54">
        <f t="shared" si="16"/>
        <v>0</v>
      </c>
      <c r="M77" s="54">
        <f t="shared" si="16"/>
        <v>0</v>
      </c>
      <c r="N77" s="54">
        <f t="shared" si="16"/>
        <v>0</v>
      </c>
      <c r="O77" s="54">
        <f t="shared" si="16"/>
        <v>0</v>
      </c>
      <c r="P77" s="54">
        <f t="shared" si="16"/>
        <v>0</v>
      </c>
      <c r="Q77" s="57">
        <f t="shared" si="2"/>
        <v>1267640</v>
      </c>
      <c r="R77" s="52"/>
    </row>
    <row r="78" spans="2:18" ht="58.5" customHeight="1" thickBot="1" x14ac:dyDescent="0.35">
      <c r="B78" s="53">
        <v>3710160</v>
      </c>
      <c r="C78" s="54" t="s">
        <v>155</v>
      </c>
      <c r="D78" s="54" t="s">
        <v>52</v>
      </c>
      <c r="E78" s="54" t="s">
        <v>156</v>
      </c>
      <c r="F78" s="54">
        <f>SUM(G78)</f>
        <v>1122760</v>
      </c>
      <c r="G78" s="54">
        <v>1122760</v>
      </c>
      <c r="H78" s="54">
        <v>1057760</v>
      </c>
      <c r="I78" s="54"/>
      <c r="J78" s="54"/>
      <c r="K78" s="54">
        <f t="shared" si="11"/>
        <v>0</v>
      </c>
      <c r="L78" s="54"/>
      <c r="M78" s="54"/>
      <c r="N78" s="54"/>
      <c r="O78" s="54"/>
      <c r="P78" s="54"/>
      <c r="Q78" s="57">
        <f t="shared" si="2"/>
        <v>1122760</v>
      </c>
      <c r="R78" s="52"/>
    </row>
    <row r="79" spans="2:18" ht="60.75" customHeight="1" thickBot="1" x14ac:dyDescent="0.35">
      <c r="B79" s="53">
        <v>371980</v>
      </c>
      <c r="C79" s="54">
        <v>8370</v>
      </c>
      <c r="D79" s="54">
        <v>180</v>
      </c>
      <c r="E79" s="54" t="s">
        <v>188</v>
      </c>
      <c r="F79" s="54">
        <f>SUM(G79)</f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7">
        <v>0</v>
      </c>
      <c r="R79" s="52"/>
    </row>
    <row r="80" spans="2:18" ht="40.5" customHeight="1" thickBot="1" x14ac:dyDescent="0.35">
      <c r="B80" s="53">
        <v>3718710</v>
      </c>
      <c r="C80" s="54">
        <v>8710</v>
      </c>
      <c r="D80" s="54" t="s">
        <v>189</v>
      </c>
      <c r="E80" s="54" t="s">
        <v>190</v>
      </c>
      <c r="F80" s="54">
        <f>SUM(G80)</f>
        <v>144880</v>
      </c>
      <c r="G80" s="54">
        <v>144880</v>
      </c>
      <c r="H80" s="54"/>
      <c r="I80" s="54"/>
      <c r="J80" s="54"/>
      <c r="K80" s="54">
        <f t="shared" si="11"/>
        <v>0</v>
      </c>
      <c r="L80" s="54"/>
      <c r="M80" s="54"/>
      <c r="N80" s="54"/>
      <c r="O80" s="54"/>
      <c r="P80" s="54"/>
      <c r="Q80" s="57">
        <f t="shared" si="2"/>
        <v>144880</v>
      </c>
      <c r="R80" s="52"/>
    </row>
    <row r="81" spans="2:18" ht="14.4" thickBot="1" x14ac:dyDescent="0.35">
      <c r="B81" s="53">
        <v>3719770</v>
      </c>
      <c r="C81" s="54">
        <v>9770</v>
      </c>
      <c r="D81" s="54" t="s">
        <v>191</v>
      </c>
      <c r="E81" s="54" t="s">
        <v>192</v>
      </c>
      <c r="F81" s="54">
        <f>SUM(G81)</f>
        <v>0</v>
      </c>
      <c r="G81" s="54">
        <v>0</v>
      </c>
      <c r="H81" s="54"/>
      <c r="I81" s="54"/>
      <c r="J81" s="54"/>
      <c r="K81" s="54">
        <f t="shared" si="11"/>
        <v>0</v>
      </c>
      <c r="L81" s="54"/>
      <c r="M81" s="54"/>
      <c r="N81" s="54"/>
      <c r="O81" s="54"/>
      <c r="P81" s="54"/>
      <c r="Q81" s="57">
        <f t="shared" si="2"/>
        <v>0</v>
      </c>
      <c r="R81" s="52"/>
    </row>
    <row r="82" spans="2:18" ht="14.4" thickBot="1" x14ac:dyDescent="0.35">
      <c r="B82" s="53"/>
      <c r="C82" s="54"/>
      <c r="D82" s="54"/>
      <c r="E82" s="54"/>
      <c r="F82" s="54"/>
      <c r="G82" s="54"/>
      <c r="H82" s="54"/>
      <c r="I82" s="54"/>
      <c r="J82" s="54"/>
      <c r="K82" s="54">
        <f t="shared" si="11"/>
        <v>0</v>
      </c>
      <c r="L82" s="54"/>
      <c r="M82" s="54"/>
      <c r="N82" s="54"/>
      <c r="O82" s="54"/>
      <c r="P82" s="54"/>
      <c r="Q82" s="57">
        <f t="shared" si="2"/>
        <v>0</v>
      </c>
      <c r="R82" s="52"/>
    </row>
    <row r="83" spans="2:18" ht="14.4" thickBot="1" x14ac:dyDescent="0.35">
      <c r="B83" s="53" t="s">
        <v>13</v>
      </c>
      <c r="C83" s="54" t="s">
        <v>13</v>
      </c>
      <c r="D83" s="54" t="s">
        <v>13</v>
      </c>
      <c r="E83" s="65" t="s">
        <v>107</v>
      </c>
      <c r="F83" s="54">
        <f>SUM(F17+F32+F46+F63+F76)</f>
        <v>154429285</v>
      </c>
      <c r="G83" s="54">
        <f>SUM(G17+G32+G46+G63+G76)</f>
        <v>154429285</v>
      </c>
      <c r="H83" s="54">
        <f>SUM(H17+H32+H46+H63+H76)</f>
        <v>124253882</v>
      </c>
      <c r="I83" s="54">
        <f t="shared" ref="I83:M83" si="17">SUM(I17+I32+I46+I63+I76)</f>
        <v>8564400</v>
      </c>
      <c r="J83" s="54">
        <f t="shared" si="17"/>
        <v>0</v>
      </c>
      <c r="K83" s="54">
        <f t="shared" si="17"/>
        <v>28870535</v>
      </c>
      <c r="L83" s="54">
        <f t="shared" si="17"/>
        <v>0</v>
      </c>
      <c r="M83" s="54">
        <f t="shared" si="17"/>
        <v>2058790</v>
      </c>
      <c r="N83" s="54"/>
      <c r="O83" s="54"/>
      <c r="P83" s="54">
        <f>SUM(P17+P32+P46+P63+P76)</f>
        <v>26811745</v>
      </c>
      <c r="Q83" s="54">
        <f>SUM(Q17+Q32+Q46+Q63+Q76)</f>
        <v>183299820</v>
      </c>
      <c r="R83" s="52"/>
    </row>
    <row r="84" spans="2:18" x14ac:dyDescent="0.3">
      <c r="B84" s="66"/>
      <c r="H84" s="67"/>
    </row>
    <row r="85" spans="2:18" ht="21" customHeight="1" x14ac:dyDescent="0.3">
      <c r="B85" s="68" t="s">
        <v>193</v>
      </c>
    </row>
    <row r="86" spans="2:18" ht="21.75" customHeight="1" x14ac:dyDescent="0.3"/>
  </sheetData>
  <mergeCells count="26">
    <mergeCell ref="E9:M9"/>
    <mergeCell ref="B12:B15"/>
    <mergeCell ref="C12:C15"/>
    <mergeCell ref="D12:D15"/>
    <mergeCell ref="N14:N15"/>
    <mergeCell ref="P3:Q3"/>
    <mergeCell ref="O4:Q4"/>
    <mergeCell ref="O5:Q5"/>
    <mergeCell ref="O6:Q6"/>
    <mergeCell ref="O7:Q7"/>
    <mergeCell ref="O14:O15"/>
    <mergeCell ref="E12:E15"/>
    <mergeCell ref="F12:J12"/>
    <mergeCell ref="K12:P12"/>
    <mergeCell ref="Q12:Q15"/>
    <mergeCell ref="F13:F15"/>
    <mergeCell ref="G13:G15"/>
    <mergeCell ref="H13:I13"/>
    <mergeCell ref="J13:J15"/>
    <mergeCell ref="K13:K15"/>
    <mergeCell ref="L13:L15"/>
    <mergeCell ref="M13:M15"/>
    <mergeCell ref="N13:O13"/>
    <mergeCell ref="P13:P15"/>
    <mergeCell ref="H14:H15"/>
    <mergeCell ref="I14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7"/>
  <sheetViews>
    <sheetView tabSelected="1" topLeftCell="E66" workbookViewId="0">
      <selection activeCell="J4" sqref="J4:K4"/>
    </sheetView>
  </sheetViews>
  <sheetFormatPr defaultRowHeight="14.4" x14ac:dyDescent="0.3"/>
  <cols>
    <col min="1" max="1" width="4.6640625" customWidth="1"/>
    <col min="2" max="2" width="14.109375" customWidth="1"/>
    <col min="3" max="3" width="15.5546875" customWidth="1"/>
    <col min="4" max="4" width="15" customWidth="1"/>
    <col min="5" max="5" width="32.5546875" customWidth="1"/>
    <col min="6" max="6" width="42.6640625" customWidth="1"/>
    <col min="7" max="7" width="14.44140625" customWidth="1"/>
    <col min="8" max="8" width="15" customWidth="1"/>
    <col min="9" max="9" width="12.44140625" customWidth="1"/>
    <col min="10" max="10" width="22" customWidth="1"/>
    <col min="11" max="11" width="21" customWidth="1"/>
  </cols>
  <sheetData>
    <row r="1" spans="2:13" ht="15" customHeight="1" x14ac:dyDescent="0.3">
      <c r="J1" s="101" t="s">
        <v>30</v>
      </c>
      <c r="K1" s="101"/>
      <c r="L1" s="10"/>
      <c r="M1" s="10"/>
    </row>
    <row r="2" spans="2:13" ht="15" customHeight="1" x14ac:dyDescent="0.3">
      <c r="J2" s="102" t="s">
        <v>31</v>
      </c>
      <c r="K2" s="102"/>
      <c r="L2" s="11"/>
      <c r="M2" s="11"/>
    </row>
    <row r="3" spans="2:13" ht="15" customHeight="1" x14ac:dyDescent="0.3">
      <c r="J3" s="101" t="s">
        <v>32</v>
      </c>
      <c r="K3" s="101"/>
      <c r="L3" s="10"/>
      <c r="M3" s="10"/>
    </row>
    <row r="4" spans="2:13" ht="15" customHeight="1" x14ac:dyDescent="0.3">
      <c r="J4" s="101" t="s">
        <v>194</v>
      </c>
      <c r="K4" s="101"/>
      <c r="L4" s="10"/>
      <c r="M4" s="10"/>
    </row>
    <row r="7" spans="2:13" ht="17.399999999999999" x14ac:dyDescent="0.3">
      <c r="E7" s="103" t="s">
        <v>33</v>
      </c>
      <c r="F7" s="103"/>
      <c r="G7" s="103"/>
    </row>
    <row r="8" spans="2:13" hidden="1" x14ac:dyDescent="0.3"/>
    <row r="9" spans="2:13" hidden="1" x14ac:dyDescent="0.3"/>
    <row r="10" spans="2:13" ht="42" customHeight="1" x14ac:dyDescent="0.3">
      <c r="C10" s="104" t="s">
        <v>34</v>
      </c>
      <c r="D10" s="104"/>
      <c r="E10" s="104"/>
      <c r="F10" s="104"/>
      <c r="G10" s="104"/>
      <c r="H10" s="104"/>
      <c r="I10" s="104"/>
      <c r="J10" s="104"/>
    </row>
    <row r="11" spans="2:13" ht="15.6" x14ac:dyDescent="0.3">
      <c r="B11" s="12">
        <v>1554200000</v>
      </c>
    </row>
    <row r="12" spans="2:13" x14ac:dyDescent="0.3">
      <c r="B12" s="13" t="s">
        <v>35</v>
      </c>
    </row>
    <row r="13" spans="2:13" hidden="1" x14ac:dyDescent="0.3"/>
    <row r="14" spans="2:13" hidden="1" x14ac:dyDescent="0.3"/>
    <row r="15" spans="2:13" ht="83.25" customHeight="1" x14ac:dyDescent="0.3">
      <c r="B15" s="100" t="s">
        <v>36</v>
      </c>
      <c r="C15" s="100" t="s">
        <v>37</v>
      </c>
      <c r="D15" s="100" t="s">
        <v>38</v>
      </c>
      <c r="E15" s="100" t="s">
        <v>39</v>
      </c>
      <c r="F15" s="14" t="s">
        <v>40</v>
      </c>
      <c r="G15" s="100" t="s">
        <v>41</v>
      </c>
      <c r="H15" s="100" t="s">
        <v>42</v>
      </c>
      <c r="I15" s="100" t="s">
        <v>43</v>
      </c>
      <c r="J15" s="100" t="s">
        <v>44</v>
      </c>
      <c r="K15" s="100" t="s">
        <v>45</v>
      </c>
    </row>
    <row r="16" spans="2:13" ht="66.75" customHeight="1" x14ac:dyDescent="0.3">
      <c r="B16" s="100"/>
      <c r="C16" s="100"/>
      <c r="D16" s="100"/>
      <c r="E16" s="100"/>
      <c r="F16" s="14" t="s">
        <v>46</v>
      </c>
      <c r="G16" s="100"/>
      <c r="H16" s="100"/>
      <c r="I16" s="100"/>
      <c r="J16" s="100"/>
      <c r="K16" s="100"/>
    </row>
    <row r="17" spans="2:11" ht="15.6" x14ac:dyDescent="0.3"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>
        <v>10</v>
      </c>
    </row>
    <row r="18" spans="2:11" ht="62.4" x14ac:dyDescent="0.3">
      <c r="B18" s="17" t="s">
        <v>47</v>
      </c>
      <c r="C18" s="17"/>
      <c r="D18" s="17"/>
      <c r="E18" s="15" t="s">
        <v>48</v>
      </c>
      <c r="F18" s="17"/>
      <c r="G18" s="17"/>
      <c r="H18" s="16">
        <f>H19</f>
        <v>18761745</v>
      </c>
      <c r="I18" s="16">
        <f t="shared" ref="I18:J18" si="0">I19</f>
        <v>0</v>
      </c>
      <c r="J18" s="16">
        <f t="shared" si="0"/>
        <v>18761745</v>
      </c>
      <c r="K18" s="17"/>
    </row>
    <row r="19" spans="2:11" ht="31.2" x14ac:dyDescent="0.3">
      <c r="B19" s="17" t="s">
        <v>49</v>
      </c>
      <c r="C19" s="17"/>
      <c r="D19" s="17"/>
      <c r="E19" s="17" t="s">
        <v>50</v>
      </c>
      <c r="F19" s="17"/>
      <c r="G19" s="17"/>
      <c r="H19" s="16">
        <f>H27+H34+H39+H29</f>
        <v>18761745</v>
      </c>
      <c r="I19" s="16">
        <f t="shared" ref="I19:J19" si="1">I27+I34+I39+I29</f>
        <v>0</v>
      </c>
      <c r="J19" s="16">
        <f t="shared" si="1"/>
        <v>18761745</v>
      </c>
      <c r="K19" s="16"/>
    </row>
    <row r="20" spans="2:11" ht="41.4" x14ac:dyDescent="0.3">
      <c r="B20" s="96" t="s">
        <v>51</v>
      </c>
      <c r="C20" s="96">
        <v>150</v>
      </c>
      <c r="D20" s="96" t="s">
        <v>52</v>
      </c>
      <c r="E20" s="96" t="s">
        <v>53</v>
      </c>
      <c r="F20" s="18" t="s">
        <v>54</v>
      </c>
      <c r="G20" s="17"/>
      <c r="H20" s="19">
        <v>910618</v>
      </c>
      <c r="I20" s="20"/>
      <c r="J20" s="21">
        <v>910618</v>
      </c>
      <c r="K20" s="17"/>
    </row>
    <row r="21" spans="2:11" ht="27.6" x14ac:dyDescent="0.3">
      <c r="B21" s="96"/>
      <c r="C21" s="96"/>
      <c r="D21" s="96"/>
      <c r="E21" s="96"/>
      <c r="F21" s="18" t="s">
        <v>55</v>
      </c>
      <c r="G21" s="17"/>
      <c r="H21" s="22">
        <v>600000</v>
      </c>
      <c r="I21" s="17"/>
      <c r="J21" s="23">
        <v>600000</v>
      </c>
      <c r="K21" s="17"/>
    </row>
    <row r="22" spans="2:11" ht="15.6" x14ac:dyDescent="0.3">
      <c r="B22" s="24"/>
      <c r="C22" s="24"/>
      <c r="D22" s="24"/>
      <c r="E22" s="24"/>
      <c r="F22" s="18"/>
      <c r="G22" s="17"/>
      <c r="H22" s="22"/>
      <c r="I22" s="17"/>
      <c r="J22" s="17"/>
      <c r="K22" s="17"/>
    </row>
    <row r="23" spans="2:11" ht="15.6" x14ac:dyDescent="0.3">
      <c r="B23" s="24"/>
      <c r="C23" s="24"/>
      <c r="D23" s="24"/>
      <c r="E23" s="24"/>
      <c r="F23" s="18"/>
      <c r="G23" s="17"/>
      <c r="H23" s="22"/>
      <c r="I23" s="17"/>
      <c r="J23" s="17"/>
      <c r="K23" s="17"/>
    </row>
    <row r="24" spans="2:11" ht="15.6" x14ac:dyDescent="0.3">
      <c r="B24" s="24"/>
      <c r="C24" s="24"/>
      <c r="D24" s="24"/>
      <c r="E24" s="24"/>
      <c r="F24" s="18"/>
      <c r="G24" s="17"/>
      <c r="H24" s="22"/>
      <c r="I24" s="17"/>
      <c r="J24" s="17"/>
      <c r="K24" s="17"/>
    </row>
    <row r="25" spans="2:11" ht="15.6" x14ac:dyDescent="0.3">
      <c r="B25" s="24"/>
      <c r="C25" s="24"/>
      <c r="D25" s="24"/>
      <c r="E25" s="24"/>
      <c r="F25" s="18"/>
      <c r="G25" s="17"/>
      <c r="H25" s="22"/>
      <c r="I25" s="17"/>
      <c r="J25" s="17"/>
      <c r="K25" s="17"/>
    </row>
    <row r="26" spans="2:11" ht="15.6" x14ac:dyDescent="0.3">
      <c r="B26" s="24"/>
      <c r="C26" s="24"/>
      <c r="D26" s="24"/>
      <c r="E26" s="24"/>
      <c r="F26" s="18"/>
      <c r="G26" s="17"/>
      <c r="H26" s="22"/>
      <c r="I26" s="17"/>
      <c r="J26" s="17"/>
      <c r="K26" s="17"/>
    </row>
    <row r="27" spans="2:11" s="25" customFormat="1" ht="15.6" x14ac:dyDescent="0.3">
      <c r="B27" s="24"/>
      <c r="C27" s="24"/>
      <c r="D27" s="24"/>
      <c r="E27" s="17" t="s">
        <v>56</v>
      </c>
      <c r="F27" s="17"/>
      <c r="G27" s="17"/>
      <c r="H27" s="22">
        <f>SUM(H20:H26)</f>
        <v>1510618</v>
      </c>
      <c r="I27" s="22">
        <f t="shared" ref="I27:J27" si="2">SUM(I20:I26)</f>
        <v>0</v>
      </c>
      <c r="J27" s="22">
        <f t="shared" si="2"/>
        <v>1510618</v>
      </c>
      <c r="K27" s="17"/>
    </row>
    <row r="28" spans="2:11" s="25" customFormat="1" ht="93.6" x14ac:dyDescent="0.3">
      <c r="B28" s="17" t="s">
        <v>57</v>
      </c>
      <c r="C28" s="24"/>
      <c r="D28" s="17">
        <v>1040</v>
      </c>
      <c r="E28" s="17" t="s">
        <v>58</v>
      </c>
      <c r="F28" s="26" t="s">
        <v>59</v>
      </c>
      <c r="G28" s="17"/>
      <c r="H28" s="22">
        <v>55292</v>
      </c>
      <c r="I28" s="22"/>
      <c r="J28" s="22">
        <v>55292</v>
      </c>
      <c r="K28" s="17"/>
    </row>
    <row r="29" spans="2:11" s="25" customFormat="1" ht="15.6" x14ac:dyDescent="0.3">
      <c r="B29" s="24"/>
      <c r="C29" s="24"/>
      <c r="D29" s="24"/>
      <c r="E29" s="17" t="s">
        <v>56</v>
      </c>
      <c r="F29" s="17"/>
      <c r="G29" s="17"/>
      <c r="H29" s="22">
        <f>H28</f>
        <v>55292</v>
      </c>
      <c r="I29" s="22"/>
      <c r="J29" s="22">
        <f>J28</f>
        <v>55292</v>
      </c>
      <c r="K29" s="17"/>
    </row>
    <row r="30" spans="2:11" ht="31.2" x14ac:dyDescent="0.3">
      <c r="B30" s="96" t="s">
        <v>60</v>
      </c>
      <c r="C30" s="96">
        <v>6030</v>
      </c>
      <c r="D30" s="96" t="s">
        <v>61</v>
      </c>
      <c r="E30" s="96" t="s">
        <v>62</v>
      </c>
      <c r="F30" s="27" t="s">
        <v>63</v>
      </c>
      <c r="G30" s="17"/>
      <c r="H30" s="22">
        <v>500000</v>
      </c>
      <c r="I30" s="17"/>
      <c r="J30" s="23">
        <v>500000</v>
      </c>
      <c r="K30" s="17"/>
    </row>
    <row r="31" spans="2:11" ht="55.2" x14ac:dyDescent="0.3">
      <c r="B31" s="96"/>
      <c r="C31" s="96"/>
      <c r="D31" s="96"/>
      <c r="E31" s="96"/>
      <c r="F31" s="28" t="s">
        <v>64</v>
      </c>
      <c r="G31" s="20"/>
      <c r="H31" s="29">
        <v>589382</v>
      </c>
      <c r="I31" s="20"/>
      <c r="J31" s="21">
        <v>589382</v>
      </c>
      <c r="K31" s="17"/>
    </row>
    <row r="32" spans="2:11" ht="15.6" x14ac:dyDescent="0.3">
      <c r="B32" s="96"/>
      <c r="C32" s="96"/>
      <c r="D32" s="96"/>
      <c r="E32" s="96"/>
      <c r="F32" s="18" t="s">
        <v>65</v>
      </c>
      <c r="G32" s="17"/>
      <c r="H32" s="22">
        <v>1000000</v>
      </c>
      <c r="I32" s="17"/>
      <c r="J32" s="23">
        <v>1000000</v>
      </c>
      <c r="K32" s="17"/>
    </row>
    <row r="33" spans="2:11" ht="15.6" x14ac:dyDescent="0.3">
      <c r="B33" s="96"/>
      <c r="C33" s="96"/>
      <c r="D33" s="96"/>
      <c r="E33" s="96"/>
      <c r="F33" s="18" t="s">
        <v>66</v>
      </c>
      <c r="G33" s="17"/>
      <c r="H33" s="22">
        <v>500000</v>
      </c>
      <c r="I33" s="17"/>
      <c r="J33" s="23">
        <v>500000</v>
      </c>
      <c r="K33" s="17"/>
    </row>
    <row r="34" spans="2:11" ht="15.6" x14ac:dyDescent="0.3">
      <c r="B34" s="17"/>
      <c r="C34" s="17"/>
      <c r="D34" s="17"/>
      <c r="E34" s="17" t="s">
        <v>56</v>
      </c>
      <c r="F34" s="18"/>
      <c r="G34" s="17"/>
      <c r="H34" s="22">
        <f>H30+H32+H33+H31</f>
        <v>2589382</v>
      </c>
      <c r="I34" s="22">
        <f t="shared" ref="I34:J34" si="3">I30+I32+I33+I31</f>
        <v>0</v>
      </c>
      <c r="J34" s="22">
        <f t="shared" si="3"/>
        <v>2589382</v>
      </c>
      <c r="K34" s="17"/>
    </row>
    <row r="35" spans="2:11" ht="41.4" x14ac:dyDescent="0.3">
      <c r="B35" s="97" t="s">
        <v>67</v>
      </c>
      <c r="C35" s="97"/>
      <c r="D35" s="97" t="s">
        <v>68</v>
      </c>
      <c r="E35" s="97" t="s">
        <v>69</v>
      </c>
      <c r="F35" s="18" t="s">
        <v>70</v>
      </c>
      <c r="G35" s="17"/>
      <c r="H35" s="22">
        <v>1750000</v>
      </c>
      <c r="I35" s="17"/>
      <c r="J35" s="30">
        <v>1750000</v>
      </c>
      <c r="K35" s="17"/>
    </row>
    <row r="36" spans="2:11" ht="79.2" x14ac:dyDescent="0.3">
      <c r="B36" s="98"/>
      <c r="C36" s="98"/>
      <c r="D36" s="98"/>
      <c r="E36" s="98"/>
      <c r="F36" s="31" t="s">
        <v>71</v>
      </c>
      <c r="G36" s="17"/>
      <c r="H36" s="22">
        <v>5000000</v>
      </c>
      <c r="I36" s="17"/>
      <c r="J36" s="22">
        <v>5000000</v>
      </c>
      <c r="K36" s="17"/>
    </row>
    <row r="37" spans="2:11" ht="39.6" x14ac:dyDescent="0.3">
      <c r="B37" s="98"/>
      <c r="C37" s="98"/>
      <c r="D37" s="98"/>
      <c r="E37" s="98"/>
      <c r="F37" s="32" t="s">
        <v>72</v>
      </c>
      <c r="G37" s="17"/>
      <c r="H37" s="22">
        <v>5000000</v>
      </c>
      <c r="I37" s="17"/>
      <c r="J37" s="22">
        <v>5000000</v>
      </c>
      <c r="K37" s="17"/>
    </row>
    <row r="38" spans="2:11" ht="79.2" x14ac:dyDescent="0.3">
      <c r="B38" s="99"/>
      <c r="C38" s="99"/>
      <c r="D38" s="99"/>
      <c r="E38" s="99"/>
      <c r="F38" s="32" t="s">
        <v>73</v>
      </c>
      <c r="G38" s="17"/>
      <c r="H38" s="22">
        <v>2856453</v>
      </c>
      <c r="I38" s="17"/>
      <c r="J38" s="30">
        <v>2856453</v>
      </c>
      <c r="K38" s="17"/>
    </row>
    <row r="39" spans="2:11" ht="15.6" x14ac:dyDescent="0.3">
      <c r="B39" s="17"/>
      <c r="C39" s="17"/>
      <c r="D39" s="17"/>
      <c r="E39" s="17" t="s">
        <v>56</v>
      </c>
      <c r="F39" s="18"/>
      <c r="G39" s="17"/>
      <c r="H39" s="22">
        <f>SUM(H35:H38)</f>
        <v>14606453</v>
      </c>
      <c r="I39" s="22"/>
      <c r="J39" s="22">
        <f t="shared" ref="J39" si="4">SUM(J35:J38)</f>
        <v>14606453</v>
      </c>
      <c r="K39" s="17"/>
    </row>
    <row r="40" spans="2:11" ht="31.2" x14ac:dyDescent="0.3">
      <c r="B40" s="17" t="s">
        <v>74</v>
      </c>
      <c r="C40" s="17" t="s">
        <v>75</v>
      </c>
      <c r="D40" s="17" t="s">
        <v>75</v>
      </c>
      <c r="E40" s="17" t="s">
        <v>76</v>
      </c>
      <c r="F40" s="17"/>
      <c r="G40" s="17"/>
      <c r="H40" s="23">
        <f>H41</f>
        <v>4300000</v>
      </c>
      <c r="I40" s="17"/>
      <c r="J40" s="23">
        <f t="shared" ref="J40" si="5">J41</f>
        <v>4300000</v>
      </c>
      <c r="K40" s="17"/>
    </row>
    <row r="41" spans="2:11" ht="31.2" x14ac:dyDescent="0.3">
      <c r="B41" s="17" t="s">
        <v>77</v>
      </c>
      <c r="C41" s="17"/>
      <c r="D41" s="17"/>
      <c r="E41" s="17" t="s">
        <v>76</v>
      </c>
      <c r="F41" s="17"/>
      <c r="G41" s="17"/>
      <c r="H41" s="23">
        <f>H44+H45+H46</f>
        <v>4300000</v>
      </c>
      <c r="I41" s="23"/>
      <c r="J41" s="23">
        <f>J44+J45+J46</f>
        <v>4300000</v>
      </c>
      <c r="K41" s="17"/>
    </row>
    <row r="42" spans="2:11" ht="15.6" x14ac:dyDescent="0.3">
      <c r="B42" s="96" t="s">
        <v>78</v>
      </c>
      <c r="C42" s="96">
        <v>1021</v>
      </c>
      <c r="D42" s="96" t="s">
        <v>79</v>
      </c>
      <c r="E42" s="96" t="s">
        <v>80</v>
      </c>
      <c r="F42" s="18" t="s">
        <v>81</v>
      </c>
      <c r="G42" s="17"/>
      <c r="H42" s="23"/>
      <c r="I42" s="17"/>
      <c r="J42" s="23"/>
      <c r="K42" s="17"/>
    </row>
    <row r="43" spans="2:11" ht="16.2" thickBot="1" x14ac:dyDescent="0.35">
      <c r="B43" s="96"/>
      <c r="C43" s="96"/>
      <c r="D43" s="96"/>
      <c r="E43" s="96"/>
      <c r="F43" s="18" t="s">
        <v>82</v>
      </c>
      <c r="G43" s="17"/>
      <c r="H43" s="23"/>
      <c r="I43" s="17"/>
      <c r="J43" s="23"/>
      <c r="K43" s="17"/>
    </row>
    <row r="44" spans="2:11" ht="92.4" x14ac:dyDescent="0.3">
      <c r="B44" s="97" t="s">
        <v>83</v>
      </c>
      <c r="C44" s="97"/>
      <c r="D44" s="97" t="s">
        <v>79</v>
      </c>
      <c r="E44" s="97" t="s">
        <v>80</v>
      </c>
      <c r="F44" s="33" t="s">
        <v>84</v>
      </c>
      <c r="G44" s="17"/>
      <c r="H44" s="17">
        <v>1700000</v>
      </c>
      <c r="I44" s="17"/>
      <c r="J44" s="17">
        <v>1700000</v>
      </c>
      <c r="K44" s="17"/>
    </row>
    <row r="45" spans="2:11" ht="92.4" x14ac:dyDescent="0.3">
      <c r="B45" s="98"/>
      <c r="C45" s="98"/>
      <c r="D45" s="98"/>
      <c r="E45" s="98"/>
      <c r="F45" s="26" t="s">
        <v>85</v>
      </c>
      <c r="G45" s="17"/>
      <c r="H45" s="17">
        <v>1700000</v>
      </c>
      <c r="I45" s="17"/>
      <c r="J45" s="17">
        <v>1700000</v>
      </c>
      <c r="K45" s="17"/>
    </row>
    <row r="46" spans="2:11" ht="39.6" x14ac:dyDescent="0.3">
      <c r="B46" s="99"/>
      <c r="C46" s="99"/>
      <c r="D46" s="99"/>
      <c r="E46" s="99"/>
      <c r="F46" s="26" t="s">
        <v>86</v>
      </c>
      <c r="G46" s="17"/>
      <c r="H46" s="17">
        <v>900000</v>
      </c>
      <c r="I46" s="17"/>
      <c r="J46" s="17">
        <v>900000</v>
      </c>
      <c r="K46" s="17"/>
    </row>
    <row r="47" spans="2:11" ht="15.6" x14ac:dyDescent="0.3">
      <c r="B47" s="17"/>
      <c r="C47" s="17"/>
      <c r="D47" s="17"/>
      <c r="E47" s="17" t="s">
        <v>56</v>
      </c>
      <c r="F47" s="26"/>
      <c r="G47" s="17"/>
      <c r="H47" s="17">
        <f>SUM(H44:H46)</f>
        <v>4300000</v>
      </c>
      <c r="I47" s="17">
        <f t="shared" ref="I47:J47" si="6">SUM(I44:I46)</f>
        <v>0</v>
      </c>
      <c r="J47" s="17">
        <f t="shared" si="6"/>
        <v>4300000</v>
      </c>
      <c r="K47" s="17"/>
    </row>
    <row r="48" spans="2:11" ht="62.4" x14ac:dyDescent="0.3">
      <c r="B48" s="17" t="s">
        <v>87</v>
      </c>
      <c r="C48" s="17"/>
      <c r="D48" s="17"/>
      <c r="E48" s="17" t="s">
        <v>88</v>
      </c>
      <c r="F48" s="17"/>
      <c r="G48" s="17"/>
      <c r="H48" s="16">
        <f>H49</f>
        <v>1500000</v>
      </c>
      <c r="I48" s="16">
        <f t="shared" ref="I48:J48" si="7">I49</f>
        <v>0</v>
      </c>
      <c r="J48" s="16">
        <f t="shared" si="7"/>
        <v>1500000</v>
      </c>
      <c r="K48" s="17"/>
    </row>
    <row r="49" spans="2:11" ht="62.4" x14ac:dyDescent="0.3">
      <c r="B49" s="17" t="s">
        <v>89</v>
      </c>
      <c r="C49" s="17"/>
      <c r="D49" s="17"/>
      <c r="E49" s="17" t="s">
        <v>88</v>
      </c>
      <c r="F49" s="17"/>
      <c r="G49" s="17"/>
      <c r="H49" s="16">
        <f>H52+H53+H54+H50</f>
        <v>1500000</v>
      </c>
      <c r="I49" s="16">
        <f t="shared" ref="I49:J49" si="8">I52+I53+I54+I50</f>
        <v>0</v>
      </c>
      <c r="J49" s="16">
        <f t="shared" si="8"/>
        <v>1500000</v>
      </c>
      <c r="K49" s="16"/>
    </row>
    <row r="50" spans="2:11" ht="93.6" x14ac:dyDescent="0.3">
      <c r="B50" s="17" t="s">
        <v>90</v>
      </c>
      <c r="C50" s="17">
        <v>0</v>
      </c>
      <c r="D50" s="17">
        <v>1040</v>
      </c>
      <c r="E50" s="17" t="s">
        <v>91</v>
      </c>
      <c r="F50" s="17" t="s">
        <v>92</v>
      </c>
      <c r="G50" s="17"/>
      <c r="H50" s="16">
        <v>500000</v>
      </c>
      <c r="I50" s="16">
        <v>0</v>
      </c>
      <c r="J50" s="16">
        <v>500000</v>
      </c>
      <c r="K50" s="16"/>
    </row>
    <row r="51" spans="2:11" ht="15.6" x14ac:dyDescent="0.3">
      <c r="B51" s="17"/>
      <c r="C51" s="17"/>
      <c r="D51" s="17"/>
      <c r="E51" s="17" t="s">
        <v>56</v>
      </c>
      <c r="F51" s="17"/>
      <c r="G51" s="17"/>
      <c r="H51" s="16">
        <f>H50</f>
        <v>500000</v>
      </c>
      <c r="I51" s="16"/>
      <c r="J51" s="16">
        <f>J50</f>
        <v>500000</v>
      </c>
      <c r="K51" s="16"/>
    </row>
    <row r="52" spans="2:11" ht="15.6" x14ac:dyDescent="0.3">
      <c r="B52" s="96" t="s">
        <v>93</v>
      </c>
      <c r="C52" s="96">
        <v>2152</v>
      </c>
      <c r="D52" s="96">
        <v>763</v>
      </c>
      <c r="E52" s="96" t="s">
        <v>94</v>
      </c>
      <c r="F52" s="18" t="s">
        <v>95</v>
      </c>
      <c r="G52" s="17"/>
      <c r="H52" s="19">
        <v>400000</v>
      </c>
      <c r="I52" s="17"/>
      <c r="J52" s="23">
        <v>400000</v>
      </c>
      <c r="K52" s="17"/>
    </row>
    <row r="53" spans="2:11" ht="15.6" x14ac:dyDescent="0.3">
      <c r="B53" s="96"/>
      <c r="C53" s="96"/>
      <c r="D53" s="96"/>
      <c r="E53" s="96"/>
      <c r="F53" s="18" t="s">
        <v>96</v>
      </c>
      <c r="G53" s="17"/>
      <c r="H53" s="19">
        <v>500000</v>
      </c>
      <c r="I53" s="17"/>
      <c r="J53" s="23">
        <v>500000</v>
      </c>
      <c r="K53" s="17"/>
    </row>
    <row r="54" spans="2:11" ht="27.6" x14ac:dyDescent="0.3">
      <c r="B54" s="96"/>
      <c r="C54" s="96"/>
      <c r="D54" s="96"/>
      <c r="E54" s="96"/>
      <c r="F54" s="18" t="s">
        <v>97</v>
      </c>
      <c r="G54" s="17"/>
      <c r="H54" s="19">
        <v>100000</v>
      </c>
      <c r="I54" s="17"/>
      <c r="J54" s="23">
        <v>100000</v>
      </c>
      <c r="K54" s="17"/>
    </row>
    <row r="55" spans="2:11" ht="15.6" x14ac:dyDescent="0.3">
      <c r="B55" s="96"/>
      <c r="C55" s="96"/>
      <c r="D55" s="96"/>
      <c r="E55" s="17" t="s">
        <v>56</v>
      </c>
      <c r="F55" s="28"/>
      <c r="G55" s="17"/>
      <c r="H55" s="19">
        <f>SUM(H52:H54)</f>
        <v>1000000</v>
      </c>
      <c r="I55" s="19"/>
      <c r="J55" s="19">
        <f t="shared" ref="J55" si="9">SUM(J52:J54)</f>
        <v>1000000</v>
      </c>
      <c r="K55" s="17"/>
    </row>
    <row r="56" spans="2:11" ht="46.8" x14ac:dyDescent="0.3">
      <c r="B56" s="17">
        <v>1000000</v>
      </c>
      <c r="C56" s="17"/>
      <c r="D56" s="17"/>
      <c r="E56" s="17" t="s">
        <v>98</v>
      </c>
      <c r="F56" s="34"/>
      <c r="G56" s="17"/>
      <c r="H56" s="19">
        <f>H57</f>
        <v>2250000</v>
      </c>
      <c r="I56" s="19">
        <f t="shared" ref="I56:J56" si="10">I57</f>
        <v>0</v>
      </c>
      <c r="J56" s="19">
        <f t="shared" si="10"/>
        <v>2250000</v>
      </c>
      <c r="K56" s="17"/>
    </row>
    <row r="57" spans="2:11" ht="46.8" x14ac:dyDescent="0.3">
      <c r="B57" s="17">
        <v>1010000</v>
      </c>
      <c r="C57" s="17"/>
      <c r="D57" s="17"/>
      <c r="E57" s="17" t="s">
        <v>98</v>
      </c>
      <c r="F57" s="34"/>
      <c r="G57" s="17"/>
      <c r="H57" s="19">
        <f>H58+H59+H60+H62</f>
        <v>2250000</v>
      </c>
      <c r="I57" s="19">
        <f>I58+I59+I60+I62</f>
        <v>0</v>
      </c>
      <c r="J57" s="19">
        <f>J58+J59+J60+J62</f>
        <v>2250000</v>
      </c>
      <c r="K57" s="17"/>
    </row>
    <row r="58" spans="2:11" ht="55.2" x14ac:dyDescent="0.3">
      <c r="B58" s="96">
        <v>1014060</v>
      </c>
      <c r="C58" s="96">
        <v>4060</v>
      </c>
      <c r="D58" s="96" t="s">
        <v>99</v>
      </c>
      <c r="E58" s="96" t="s">
        <v>100</v>
      </c>
      <c r="F58" s="28" t="s">
        <v>101</v>
      </c>
      <c r="G58" s="35"/>
      <c r="H58" s="19">
        <v>1000000</v>
      </c>
      <c r="I58" s="35"/>
      <c r="J58" s="36">
        <v>1000000</v>
      </c>
      <c r="K58" s="17"/>
    </row>
    <row r="59" spans="2:11" ht="27.6" x14ac:dyDescent="0.3">
      <c r="B59" s="96"/>
      <c r="C59" s="96"/>
      <c r="D59" s="96"/>
      <c r="E59" s="96"/>
      <c r="F59" s="18" t="s">
        <v>102</v>
      </c>
      <c r="G59" s="17"/>
      <c r="H59" s="22">
        <v>750000</v>
      </c>
      <c r="I59" s="17"/>
      <c r="J59" s="30">
        <v>750000</v>
      </c>
      <c r="K59" s="17"/>
    </row>
    <row r="60" spans="2:11" ht="27.6" x14ac:dyDescent="0.3">
      <c r="B60" s="17"/>
      <c r="C60" s="17"/>
      <c r="D60" s="17"/>
      <c r="E60" s="24"/>
      <c r="F60" s="18" t="s">
        <v>103</v>
      </c>
      <c r="G60" s="17"/>
      <c r="H60" s="22"/>
      <c r="I60" s="17"/>
      <c r="J60" s="30"/>
      <c r="K60" s="17"/>
    </row>
    <row r="61" spans="2:11" ht="15.6" x14ac:dyDescent="0.3">
      <c r="B61" s="17"/>
      <c r="C61" s="17"/>
      <c r="D61" s="17"/>
      <c r="E61" s="17" t="s">
        <v>56</v>
      </c>
      <c r="F61" s="18"/>
      <c r="G61" s="17"/>
      <c r="H61" s="22">
        <f>H58+H59</f>
        <v>1750000</v>
      </c>
      <c r="I61" s="22"/>
      <c r="J61" s="22">
        <f t="shared" ref="J61" si="11">J58+J59</f>
        <v>1750000</v>
      </c>
      <c r="K61" s="17"/>
    </row>
    <row r="62" spans="2:11" ht="46.8" x14ac:dyDescent="0.3">
      <c r="B62" s="17">
        <v>1014081</v>
      </c>
      <c r="C62" s="17">
        <v>4081</v>
      </c>
      <c r="D62" s="17" t="s">
        <v>104</v>
      </c>
      <c r="E62" s="24" t="s">
        <v>105</v>
      </c>
      <c r="F62" s="18" t="s">
        <v>106</v>
      </c>
      <c r="G62" s="17"/>
      <c r="H62" s="22">
        <v>500000</v>
      </c>
      <c r="I62" s="17"/>
      <c r="J62" s="30">
        <v>500000</v>
      </c>
      <c r="K62" s="17"/>
    </row>
    <row r="63" spans="2:11" ht="15.6" x14ac:dyDescent="0.3">
      <c r="B63" s="24"/>
      <c r="C63" s="24"/>
      <c r="D63" s="24"/>
      <c r="E63" s="17" t="s">
        <v>56</v>
      </c>
      <c r="F63" s="18"/>
      <c r="G63" s="17" t="s">
        <v>75</v>
      </c>
      <c r="H63" s="22">
        <f>H62</f>
        <v>500000</v>
      </c>
      <c r="I63" s="17" t="s">
        <v>75</v>
      </c>
      <c r="J63" s="23">
        <f>J62</f>
        <v>500000</v>
      </c>
      <c r="K63" s="17" t="s">
        <v>75</v>
      </c>
    </row>
    <row r="64" spans="2:11" ht="16.2" thickBot="1" x14ac:dyDescent="0.35">
      <c r="B64" s="37"/>
      <c r="C64" s="38"/>
      <c r="D64" s="38"/>
      <c r="E64" s="38"/>
      <c r="F64" s="39"/>
      <c r="G64" s="40"/>
      <c r="H64" s="41"/>
      <c r="I64" s="42"/>
      <c r="J64" s="38"/>
      <c r="K64" s="38"/>
    </row>
    <row r="65" spans="2:11" ht="16.2" thickBot="1" x14ac:dyDescent="0.35">
      <c r="B65" s="43" t="s">
        <v>13</v>
      </c>
      <c r="C65" s="44" t="s">
        <v>13</v>
      </c>
      <c r="D65" s="44" t="s">
        <v>13</v>
      </c>
      <c r="E65" s="45" t="s">
        <v>107</v>
      </c>
      <c r="F65" s="46" t="s">
        <v>13</v>
      </c>
      <c r="G65" s="46" t="s">
        <v>13</v>
      </c>
      <c r="H65" s="46" t="s">
        <v>13</v>
      </c>
      <c r="I65" s="46" t="s">
        <v>75</v>
      </c>
      <c r="J65" s="47">
        <f>J19+J41+J49+J57</f>
        <v>26811745</v>
      </c>
      <c r="K65" s="46" t="s">
        <v>13</v>
      </c>
    </row>
    <row r="67" spans="2:11" ht="15.6" x14ac:dyDescent="0.3">
      <c r="B67" s="95" t="s">
        <v>108</v>
      </c>
      <c r="C67" s="95"/>
      <c r="D67" s="95"/>
      <c r="E67" s="95"/>
      <c r="F67" s="95"/>
    </row>
  </sheetData>
  <mergeCells count="44">
    <mergeCell ref="C10:J10"/>
    <mergeCell ref="J1:K1"/>
    <mergeCell ref="J2:K2"/>
    <mergeCell ref="J3:K3"/>
    <mergeCell ref="J4:K4"/>
    <mergeCell ref="E7:G7"/>
    <mergeCell ref="I15:I16"/>
    <mergeCell ref="J15:J16"/>
    <mergeCell ref="K15:K16"/>
    <mergeCell ref="B20:B21"/>
    <mergeCell ref="C20:C21"/>
    <mergeCell ref="D20:D21"/>
    <mergeCell ref="E20:E21"/>
    <mergeCell ref="B15:B16"/>
    <mergeCell ref="C15:C16"/>
    <mergeCell ref="D15:D16"/>
    <mergeCell ref="E15:E16"/>
    <mergeCell ref="G15:G16"/>
    <mergeCell ref="H15:H16"/>
    <mergeCell ref="B30:B33"/>
    <mergeCell ref="C30:C33"/>
    <mergeCell ref="D30:D33"/>
    <mergeCell ref="E30:E33"/>
    <mergeCell ref="B35:B38"/>
    <mergeCell ref="C35:C38"/>
    <mergeCell ref="D35:D38"/>
    <mergeCell ref="E35:E38"/>
    <mergeCell ref="B42:B43"/>
    <mergeCell ref="C42:C43"/>
    <mergeCell ref="D42:D43"/>
    <mergeCell ref="E42:E43"/>
    <mergeCell ref="B44:B46"/>
    <mergeCell ref="C44:C46"/>
    <mergeCell ref="D44:D46"/>
    <mergeCell ref="E44:E46"/>
    <mergeCell ref="B67:F67"/>
    <mergeCell ref="B52:B55"/>
    <mergeCell ref="C52:C55"/>
    <mergeCell ref="D52:D55"/>
    <mergeCell ref="E52:E54"/>
    <mergeCell ref="B58:B59"/>
    <mergeCell ref="C58:C59"/>
    <mergeCell ref="D58:D59"/>
    <mergeCell ref="E58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2</vt:lpstr>
      <vt:lpstr>Додаток 3</vt:lpstr>
      <vt:lpstr>Додаток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2022-02-02T10:25:34Z</dcterms:modified>
</cp:coreProperties>
</file>